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g.blanchard\Desktop\"/>
    </mc:Choice>
  </mc:AlternateContent>
  <workbookProtection workbookPassword="D7F2" lockStructure="1"/>
  <bookViews>
    <workbookView xWindow="-15" yWindow="-15" windowWidth="9570" windowHeight="9165"/>
  </bookViews>
  <sheets>
    <sheet name="Données du projet" sheetId="17" r:id="rId1"/>
    <sheet name="Calcul" sheetId="20" r:id="rId2"/>
    <sheet name="Régression" sheetId="22" state="hidden" r:id="rId3"/>
  </sheets>
  <definedNames>
    <definedName name="_xlnm._FilterDatabase" localSheetId="1" hidden="1">Calcul!#REF!</definedName>
    <definedName name="_xlnm._FilterDatabase" localSheetId="0" hidden="1">'Données du projet'!#REF!</definedName>
    <definedName name="_xlnm.Print_Area" localSheetId="1">Calcul!$A$1:$E$51</definedName>
    <definedName name="_xlnm.Print_Area" localSheetId="0">'Données du projet'!$A$1:$F$43</definedName>
  </definedNames>
  <calcPr calcId="152511"/>
</workbook>
</file>

<file path=xl/calcChain.xml><?xml version="1.0" encoding="utf-8"?>
<calcChain xmlns="http://schemas.openxmlformats.org/spreadsheetml/2006/main">
  <c r="D9" i="20" l="1"/>
  <c r="B10" i="20" s="1"/>
  <c r="D33" i="17"/>
  <c r="D34" i="17" s="1"/>
  <c r="D36" i="17" s="1"/>
  <c r="D38" i="17" s="1"/>
  <c r="C23" i="20" s="1"/>
  <c r="E33" i="17"/>
  <c r="E34" i="17" s="1"/>
  <c r="E36" i="17" s="1"/>
  <c r="E38" i="17" s="1"/>
  <c r="C24" i="20" s="1"/>
  <c r="C15" i="20"/>
  <c r="C36" i="20"/>
  <c r="D10" i="22"/>
  <c r="D11" i="22"/>
  <c r="D12" i="22"/>
  <c r="D13" i="22"/>
  <c r="D14" i="22"/>
  <c r="D15" i="22"/>
  <c r="D16" i="22"/>
  <c r="D17" i="22"/>
  <c r="D18" i="22"/>
  <c r="D19" i="22"/>
  <c r="D20" i="22"/>
  <c r="D21" i="22"/>
  <c r="D22" i="22"/>
  <c r="D23" i="22"/>
  <c r="D24" i="22"/>
  <c r="D25" i="22"/>
  <c r="D26" i="22"/>
  <c r="D27" i="22"/>
  <c r="D28" i="22"/>
  <c r="D41" i="22"/>
  <c r="D39" i="22"/>
  <c r="D40" i="22" s="1"/>
  <c r="D35" i="22"/>
  <c r="D36" i="22" s="1"/>
  <c r="D37" i="22"/>
  <c r="D42" i="22" s="1"/>
  <c r="C16" i="20" l="1"/>
  <c r="B11" i="20"/>
  <c r="C17" i="20"/>
  <c r="C18" i="20"/>
  <c r="C19" i="20" s="1"/>
  <c r="C25" i="20" l="1"/>
  <c r="C22" i="20"/>
  <c r="C37" i="20" l="1"/>
  <c r="C26" i="20"/>
</calcChain>
</file>

<file path=xl/sharedStrings.xml><?xml version="1.0" encoding="utf-8"?>
<sst xmlns="http://schemas.openxmlformats.org/spreadsheetml/2006/main" count="147" uniqueCount="126">
  <si>
    <t>ha</t>
  </si>
  <si>
    <t>l/s/ha</t>
  </si>
  <si>
    <t>m3</t>
  </si>
  <si>
    <t>l/s</t>
  </si>
  <si>
    <t>Remarques préalables / Limites de la méthode</t>
  </si>
  <si>
    <t xml:space="preserve">   "Evacuation des eaux pluviales, Directive sur l'infiltration, la rétention et l'évacuation des eaux pluviales 
    dans les agglomérations", nov. 2002</t>
  </si>
  <si>
    <t>- La méthode utilisée n'est valable que pour de petits ouvrages de rétention</t>
  </si>
  <si>
    <t>- Le volumes de rétention est calculé selon la directive VSA</t>
  </si>
  <si>
    <t>Adresse :</t>
  </si>
  <si>
    <t>Bureau mandataire :</t>
  </si>
  <si>
    <t>Propriétaire :</t>
  </si>
  <si>
    <t>Surface</t>
  </si>
  <si>
    <t>Type de surface</t>
  </si>
  <si>
    <t>Cr</t>
  </si>
  <si>
    <t>%</t>
  </si>
  <si>
    <t>Répartition de cette surface en fonction du type de couverture :</t>
  </si>
  <si>
    <t>Volume de rétention selon la directive VSA :</t>
  </si>
  <si>
    <t>Capacité du trop-plein de sécurité :</t>
  </si>
  <si>
    <t>Ce formulaire est conçu à l'usage des particuliers dans le cadre d'un projet de construction, afin de déterminer si une rétention des eaux pluviales est nécessaire, et le cas échéant, de dimensionner les ouvrages de rétention.</t>
  </si>
  <si>
    <t xml:space="preserve">http://etat.geneve.ch/dt/eau/gestion_eaux_pluviales_parcelle-80-3742.html </t>
  </si>
  <si>
    <r>
      <t>m</t>
    </r>
    <r>
      <rPr>
        <vertAlign val="superscript"/>
        <sz val="11"/>
        <rFont val="Arial Narrow"/>
        <family val="2"/>
      </rPr>
      <t>2</t>
    </r>
  </si>
  <si>
    <t>l / s</t>
  </si>
  <si>
    <t>SN 640 350</t>
  </si>
  <si>
    <t>Dans tous les cas, il est déconseillé de choisir un organe de régulation dont le diamètre minimal est inférieur à 7 cm.</t>
  </si>
  <si>
    <t>Un entretien régulier et un contrôle tous les 6 mois, ainsi qu'après les gros événements pluvieux, est indispensable.</t>
  </si>
  <si>
    <t>Les parcelles ne doivent pas s'imperméabiliser au-delà du coefficient maximal fixé par le PGEE.</t>
  </si>
  <si>
    <t>du projet</t>
  </si>
  <si>
    <t>Surfaces</t>
  </si>
  <si>
    <t>actuelles</t>
  </si>
  <si>
    <t>1. Objectif et limites d'utilisation du présent formulaire</t>
  </si>
  <si>
    <t>1. Principe</t>
  </si>
  <si>
    <t>Débit de restitution actuel :</t>
  </si>
  <si>
    <t>Surface réduite [hectare]</t>
  </si>
  <si>
    <t>Surface réduite actuelle :</t>
  </si>
  <si>
    <t>Surface réduite du projet :</t>
  </si>
  <si>
    <t>l/s/ha réduit</t>
  </si>
  <si>
    <t>m3/ha réduit</t>
  </si>
  <si>
    <t>qab</t>
  </si>
  <si>
    <t>v</t>
  </si>
  <si>
    <t>qab = x [l/s/ha réduit]</t>
  </si>
  <si>
    <t>Formule pour le volume</t>
  </si>
  <si>
    <t>débit de restitution spécifique</t>
  </si>
  <si>
    <t xml:space="preserve">débit de restitution </t>
  </si>
  <si>
    <t>Volume</t>
  </si>
  <si>
    <t>Régression</t>
  </si>
  <si>
    <t>Surface réduite</t>
  </si>
  <si>
    <t>ha réduit</t>
  </si>
  <si>
    <t>ha réd</t>
  </si>
  <si>
    <t>Formules</t>
  </si>
  <si>
    <t>v reg</t>
  </si>
  <si>
    <t>v = y [m3/ha réduit]</t>
  </si>
  <si>
    <t>Domaine de validité</t>
  </si>
  <si>
    <t>avec qab = x [l/s/ha réduit]</t>
  </si>
  <si>
    <t>Tôle, verre</t>
  </si>
  <si>
    <t>Tuile</t>
  </si>
  <si>
    <t>Asphalte / Béton</t>
  </si>
  <si>
    <t>Pavage</t>
  </si>
  <si>
    <t>Graviers</t>
  </si>
  <si>
    <t>Débit de restitution futur, sans rétention :</t>
  </si>
  <si>
    <t>Débit de restitution à respecter :</t>
  </si>
  <si>
    <t>3. Détermination du débit de restitution maximal</t>
  </si>
  <si>
    <t>6. Trop-plein de sécurité</t>
  </si>
  <si>
    <t>7. Autres recommandations</t>
  </si>
  <si>
    <t>L'organe de régulation du débit sert à limiter le débit de restitution vers le milieu récepteur ou le collecteur public. Il doit être dimensionné pour laisser passer le débit de restitution maximal (voir § 3).</t>
  </si>
  <si>
    <t>Rétention nécessaire?</t>
  </si>
  <si>
    <t>5. Ouvrage de régulation du débit</t>
  </si>
  <si>
    <r>
      <t xml:space="preserve">   m</t>
    </r>
    <r>
      <rPr>
        <vertAlign val="superscript"/>
        <sz val="11"/>
        <rFont val="Arial Narrow"/>
        <family val="2"/>
      </rPr>
      <t>2</t>
    </r>
  </si>
  <si>
    <t xml:space="preserve">Solutions alternatives au bassin de rétention enterré : </t>
  </si>
  <si>
    <t>4. Calcul du volume de rétention selon la directive VSA</t>
  </si>
  <si>
    <t>Grilles-gazon, pavés ajourés</t>
  </si>
  <si>
    <t>4. Liens utiles (exemples)</t>
  </si>
  <si>
    <t>* à justifier</t>
  </si>
  <si>
    <t>Si la parcelle est déjà construite, le coefficient maximal à saturation est le coefficient actuel.</t>
  </si>
  <si>
    <t>Constructions existantes sur la parcelle :</t>
  </si>
  <si>
    <t>Régression selon la directive VSA, selon SN 640 350, Abaque 8.7d Région Plateau - Tessin Nord</t>
  </si>
  <si>
    <t>Débit de restitution par surface réduite (qab)</t>
  </si>
  <si>
    <t>Mitteland T = 5 ans : aT=39.02, bT= 0.241</t>
  </si>
  <si>
    <t>Débit de restitution maximal selon le plan PGEE :</t>
  </si>
  <si>
    <t xml:space="preserve">   Diagrammes généraux de dimensionnement de petites installations de rétention, selon SN 640 350 (édition 2000). 
    Abaque 8.7d Région Plateau - Tessin Nord  T = 10 ans</t>
  </si>
  <si>
    <t xml:space="preserve"> = 39.02/(10/60+0.241)*2.78</t>
  </si>
  <si>
    <t xml:space="preserve"> = 39.02/(5/60+0.241)*2.78</t>
  </si>
  <si>
    <t>T = 5 ans</t>
  </si>
  <si>
    <t>qab de 20 à 140</t>
  </si>
  <si>
    <t>au-delà de 150 : v = 85 [m3/ha réduit]</t>
  </si>
  <si>
    <t>y = 0,01x2 - 2.9x + 295</t>
  </si>
  <si>
    <t>Documents à fournir</t>
  </si>
  <si>
    <t>Pluie de projet :</t>
  </si>
  <si>
    <t>3. Calcul du coefficient de ruissellement restitué au réseau (Cr)</t>
  </si>
  <si>
    <t>l / s / ha pour t = 10 min</t>
  </si>
  <si>
    <t>l / s / ha réd</t>
  </si>
  <si>
    <t>l / s / ha pour t = 5 min</t>
  </si>
  <si>
    <t xml:space="preserve">Pour les projets de construction de plusieurs parcelles (plus de 3000 m2) et pour les plans de quartier, les calculs doivent être effectués par un ingénieur spécialisé. C'est également le cas si l'ouvrage de rétention dimensionné fait plus de 100 m3. </t>
  </si>
  <si>
    <t>Fibrociment</t>
  </si>
  <si>
    <t>Le volume de rétention est calculé selon la directive VSA "Evacuation des eaux pluviales, Directive sur l'infiltration, la rétention et l'évacuation des eaux pluviales dans les agglomérations", nov. 2002, Diagrammes de dimensionnement selon SN 640 350 (édition 2000), Abaque 8.7d Région Plateau - Tessin Nord.</t>
  </si>
  <si>
    <t>2. Détermination du coefficient de ruissellement (Cr) maximal restitué au réseau selon le PGEE</t>
  </si>
  <si>
    <r>
      <t xml:space="preserve">Surfaces non raccordées (puits perdus, etc.) </t>
    </r>
    <r>
      <rPr>
        <b/>
        <sz val="11"/>
        <rFont val="Arial Narrow"/>
        <family val="2"/>
      </rPr>
      <t>*</t>
    </r>
  </si>
  <si>
    <t>Surfaces vertes, jardins, prés, plans d'eau, etc.</t>
  </si>
  <si>
    <t>Le volume de rétention pour des parcelles situées hors zone ne peut pas être calculé à l'aide de ce formulaire. Il s'agit de cas particuliers où il est nécessaire de statuer au cas par cas.</t>
  </si>
  <si>
    <t>Toit plat recouvert de gravier</t>
  </si>
  <si>
    <t>2. Référence du projet</t>
  </si>
  <si>
    <t>Commune :</t>
  </si>
  <si>
    <t>Surface totale de la parcelle (en zone) :</t>
  </si>
  <si>
    <t>Coef. de ruissellement</t>
  </si>
  <si>
    <t>- dépasse le coefficient donné par le PGEE (voir plan PGEE) pour une parcelle non bâtie</t>
  </si>
  <si>
    <t xml:space="preserve">Le débit ruisselé actuel est calculé avec une pluie de 10 minutes et un temps de retour de 5 ans (selon la norme SN 640 350) : </t>
  </si>
  <si>
    <t>Pour les débits de restitution de 1 l/s à 60 l/s, un régulateur à tourbillon (vortex) est conseillé, car il évite que les collecteurs de petits diamètres ne se bouchent et assurent un débit constant.</t>
  </si>
  <si>
    <t>Un trop-plein de secours doit être installé. Il ne doit pas être raccordé au réseau de canalisation, mais vers une dépression où les eaux peuvent déborder sans causer de dégâts.</t>
  </si>
  <si>
    <t>- Présent formulaire (Données du projet et Calcul -&gt; imprimer les 2 onglets du formulaire)</t>
  </si>
  <si>
    <t>- Plan de situation des bâtiments et voiries</t>
  </si>
  <si>
    <t>- Coupes et plans de l'ouvrage de rétention jusqu'à ses exutoires</t>
  </si>
  <si>
    <t>- Documentation technique de l'organe de régulation</t>
  </si>
  <si>
    <t>- Extrait cadastral situant l'ouvrage de rétention et ses exutoires</t>
  </si>
  <si>
    <t>1 à 1,5 x Q max amont selon la Directive VSA Evacuation des eaux pluviales § 8.7</t>
  </si>
  <si>
    <t>selon la Directive VSA Evacuation des eaux pluviales § 8.4.2</t>
  </si>
  <si>
    <t>No de parcelle :</t>
  </si>
  <si>
    <t>La rétention des eaux pluviales est exigée lorsque le coefficient de ruissellement (Cr) restitué au cours d'eau :</t>
  </si>
  <si>
    <t>- augmente dans le cas d'une transformation/agrandissement sur une parcelle déjà bâtie et que le Cr est supérieur à 10%</t>
  </si>
  <si>
    <t>Coefficient de ruissellement de la parcelle (arrondi) :</t>
  </si>
  <si>
    <t xml:space="preserve">                                           Association intercommunale pour l'épuration des eaux usées du bassin Sionge (AIS)
                                           Formulaire de dimensionnement des ouvrages de rétention des eaux claires
                                           Données du projet </t>
  </si>
  <si>
    <t xml:space="preserve">                                           Association intercommunale pour l'épuration des eaux usées du bassin Sionge (AIS)
                                           Formulaire de dimensionnement des ouvrages de rétention des eaux claires
                                           Calcul du volume de rétention et du débit de restitution</t>
  </si>
  <si>
    <t xml:space="preserve">Pour assurer la sécurité, le trop-plein doit être dimensionné pour laisser passer 1 à 1.5 fois le débit maximum arrivant dans l'ouvrage. Pour un réseau dimensionné pour T = 5 ans (pluie de 5 minutes selon la norme SN 640 350), ce débit est de : </t>
  </si>
  <si>
    <t>Veuillez remplir tous les champs jaunes du formulaire</t>
  </si>
  <si>
    <t>Les autres normes et prescriptions techniques en matière d'évacuation des eaux des biens-fonds s'appliquent dans tous les cas, en particulier la norme SN 592 000.</t>
  </si>
  <si>
    <t>De plus, le concepteur de l'ouvrage doit évaluer les conséquences d'un événement exceptionnel supérieur au temps de retour de dimensionnement.</t>
  </si>
  <si>
    <t>Une surface ne doit pas être raccordée directement sur un bassin de rétention sans passer par un dépotoir avec coude plongeur. Si nécessaire, on installera un dépotoir et/ou une grille de protection en tête de l’ouvrage ou dans l’ouvrage lui-même, pour éviter l’obstruction de l’organe de régulation.</t>
  </si>
  <si>
    <t>La configuration de l'ouvrage doit permettre de contrôler le fonctionnement de l'ouvrage et d'assurer son entretien en tout temps.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</si>
</sst>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_ * #,##0_ ;_ * \-#,##0_ ;_ * &quot;-&quot;??_ ;_ @_ "/>
    <numFmt numFmtId="166" formatCode="_ * #,##0.0000_ ;_ * \-#,##0.0000_ ;_ * &quot;-&quot;??_ ;_ @_ "/>
  </numFmts>
  <fonts count="15" x14ac:knownFonts="1">
    <font>
      <sz val="10"/>
      <name val="Arial"/>
    </font>
    <font>
      <sz val="10"/>
      <name val="Arial"/>
    </font>
    <font>
      <sz val="8"/>
      <name val="Arial"/>
    </font>
    <font>
      <u/>
      <sz val="10"/>
      <color indexed="12"/>
      <name val="Arial"/>
    </font>
    <font>
      <b/>
      <sz val="12"/>
      <name val="Arial Narrow"/>
      <family val="2"/>
    </font>
    <font>
      <b/>
      <sz val="11"/>
      <name val="Arial Narrow"/>
      <family val="2"/>
    </font>
    <font>
      <sz val="11"/>
      <name val="Arial Narrow"/>
      <family val="2"/>
    </font>
    <font>
      <vertAlign val="superscript"/>
      <sz val="11"/>
      <name val="Arial Narrow"/>
      <family val="2"/>
    </font>
    <font>
      <u/>
      <sz val="11"/>
      <color indexed="12"/>
      <name val="Arial Narrow"/>
      <family val="2"/>
    </font>
    <font>
      <b/>
      <sz val="10"/>
      <name val="Arial"/>
      <family val="2"/>
    </font>
    <font>
      <sz val="10"/>
      <name val="Arial"/>
      <family val="2"/>
    </font>
    <font>
      <i/>
      <sz val="10"/>
      <name val="Arial"/>
      <family val="2"/>
    </font>
    <font>
      <b/>
      <i/>
      <sz val="10"/>
      <name val="Arial"/>
      <family val="2"/>
    </font>
    <font>
      <sz val="9"/>
      <name val="Arial"/>
      <family val="2"/>
    </font>
    <font>
      <b/>
      <sz val="9"/>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5" fillId="0" borderId="0" xfId="0" applyFont="1" applyBorder="1" applyAlignment="1">
      <alignment horizontal="left" vertical="center"/>
    </xf>
    <xf numFmtId="0" fontId="6" fillId="0" borderId="0" xfId="0" applyFont="1" applyBorder="1" applyAlignment="1">
      <alignment horizontal="left" vertical="center"/>
    </xf>
    <xf numFmtId="165" fontId="6" fillId="0" borderId="0" xfId="2" applyNumberFormat="1" applyFont="1" applyBorder="1" applyAlignment="1">
      <alignment horizontal="left" vertical="center"/>
    </xf>
    <xf numFmtId="0" fontId="6" fillId="0" borderId="0" xfId="0" applyFont="1" applyBorder="1" applyAlignment="1">
      <alignment horizontal="center" vertical="center"/>
    </xf>
    <xf numFmtId="0" fontId="6" fillId="0" borderId="1" xfId="0" applyFont="1" applyBorder="1" applyAlignment="1">
      <alignment horizontal="left" vertical="center"/>
    </xf>
    <xf numFmtId="0" fontId="6" fillId="0" borderId="0" xfId="0" applyFont="1" applyFill="1" applyBorder="1" applyAlignment="1">
      <alignment horizontal="left" vertical="center"/>
    </xf>
    <xf numFmtId="165" fontId="6" fillId="0" borderId="0" xfId="2" applyNumberFormat="1" applyFont="1" applyFill="1" applyBorder="1" applyAlignment="1">
      <alignment horizontal="left" vertical="center"/>
    </xf>
    <xf numFmtId="166" fontId="6" fillId="0" borderId="0" xfId="2" applyNumberFormat="1" applyFont="1" applyFill="1" applyBorder="1" applyAlignment="1">
      <alignment horizontal="left" vertical="center"/>
    </xf>
    <xf numFmtId="165" fontId="6" fillId="0" borderId="0" xfId="2" applyNumberFormat="1"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0" xfId="0" quotePrefix="1" applyFont="1" applyBorder="1" applyAlignment="1">
      <alignment horizontal="left" vertical="center"/>
    </xf>
    <xf numFmtId="0" fontId="6" fillId="0" borderId="3"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quotePrefix="1" applyFont="1" applyFill="1" applyBorder="1" applyAlignment="1">
      <alignment horizontal="left" vertical="center"/>
    </xf>
    <xf numFmtId="0" fontId="6" fillId="0" borderId="0" xfId="0" applyFont="1" applyFill="1" applyBorder="1" applyAlignment="1">
      <alignment horizontal="center" vertical="center"/>
    </xf>
    <xf numFmtId="165" fontId="6" fillId="0" borderId="0" xfId="2" applyNumberFormat="1" applyFont="1" applyFill="1" applyBorder="1" applyAlignment="1">
      <alignment horizontal="center" vertical="center"/>
    </xf>
    <xf numFmtId="0" fontId="6" fillId="0" borderId="4" xfId="0" applyFont="1" applyBorder="1" applyAlignment="1">
      <alignment horizontal="left" vertical="center"/>
    </xf>
    <xf numFmtId="165" fontId="5" fillId="0" borderId="0" xfId="2" applyNumberFormat="1" applyFont="1" applyBorder="1" applyAlignment="1">
      <alignment horizontal="left" vertical="center"/>
    </xf>
    <xf numFmtId="0" fontId="6" fillId="0" borderId="0" xfId="0" applyFont="1" applyBorder="1" applyAlignment="1">
      <alignment vertical="center"/>
    </xf>
    <xf numFmtId="0" fontId="6" fillId="0" borderId="5" xfId="0" applyFont="1" applyBorder="1" applyAlignment="1">
      <alignment horizontal="center" vertical="center"/>
    </xf>
    <xf numFmtId="43" fontId="6" fillId="2" borderId="5" xfId="2" applyFont="1" applyFill="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top"/>
    </xf>
    <xf numFmtId="0" fontId="5" fillId="0" borderId="0" xfId="0" applyFont="1" applyAlignment="1">
      <alignment vertical="top"/>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Alignment="1">
      <alignment vertical="center"/>
    </xf>
    <xf numFmtId="0" fontId="5" fillId="0" borderId="5" xfId="0" applyFont="1" applyBorder="1" applyAlignment="1">
      <alignment horizontal="left" vertical="center"/>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xf>
    <xf numFmtId="0" fontId="6" fillId="0" borderId="6" xfId="0" applyFont="1" applyBorder="1" applyAlignment="1">
      <alignment horizontal="left" vertical="center"/>
    </xf>
    <xf numFmtId="0" fontId="6" fillId="0" borderId="6" xfId="0" applyFont="1" applyBorder="1" applyAlignment="1">
      <alignment horizontal="center" vertical="center"/>
    </xf>
    <xf numFmtId="2" fontId="6" fillId="0" borderId="1" xfId="3" applyNumberFormat="1" applyFont="1" applyFill="1" applyBorder="1" applyAlignment="1">
      <alignment horizontal="center" vertical="center"/>
    </xf>
    <xf numFmtId="2" fontId="6" fillId="0" borderId="7" xfId="3" applyNumberFormat="1" applyFont="1" applyFill="1" applyBorder="1" applyAlignment="1">
      <alignment horizontal="center" vertical="center"/>
    </xf>
    <xf numFmtId="0" fontId="9" fillId="0" borderId="0" xfId="0" applyFont="1"/>
    <xf numFmtId="0" fontId="10" fillId="0" borderId="0" xfId="0" applyFont="1"/>
    <xf numFmtId="0" fontId="10" fillId="3" borderId="0" xfId="0" applyFont="1" applyFill="1"/>
    <xf numFmtId="9" fontId="10" fillId="3" borderId="0" xfId="3" applyFont="1" applyFill="1"/>
    <xf numFmtId="0" fontId="10" fillId="0" borderId="0" xfId="0" applyFont="1" applyFill="1"/>
    <xf numFmtId="165" fontId="10" fillId="0" borderId="0" xfId="2" applyNumberFormat="1" applyFont="1"/>
    <xf numFmtId="0" fontId="9" fillId="0" borderId="0" xfId="0" applyFont="1" applyBorder="1" applyAlignment="1">
      <alignment horizontal="left"/>
    </xf>
    <xf numFmtId="0" fontId="9" fillId="0" borderId="0" xfId="0" applyFont="1" applyBorder="1" applyAlignment="1"/>
    <xf numFmtId="0" fontId="10" fillId="0" borderId="0" xfId="0" applyFont="1" applyBorder="1" applyAlignment="1">
      <alignment horizontal="left"/>
    </xf>
    <xf numFmtId="0" fontId="10" fillId="0" borderId="0" xfId="0" applyFont="1" applyBorder="1" applyAlignment="1">
      <alignment horizontal="center"/>
    </xf>
    <xf numFmtId="166" fontId="10" fillId="0" borderId="0" xfId="2" applyNumberFormat="1" applyFont="1" applyBorder="1" applyAlignment="1">
      <alignment horizontal="center"/>
    </xf>
    <xf numFmtId="165" fontId="10" fillId="0" borderId="0" xfId="2" applyNumberFormat="1" applyFont="1" applyFill="1" applyBorder="1" applyAlignment="1">
      <alignment horizontal="center"/>
    </xf>
    <xf numFmtId="0" fontId="10" fillId="0" borderId="8" xfId="0" applyFont="1" applyBorder="1"/>
    <xf numFmtId="0" fontId="10" fillId="0" borderId="9" xfId="0" applyFont="1" applyBorder="1"/>
    <xf numFmtId="0" fontId="10" fillId="0" borderId="10" xfId="0" applyFont="1" applyBorder="1"/>
    <xf numFmtId="0" fontId="10" fillId="0" borderId="11" xfId="0" applyFont="1" applyBorder="1"/>
    <xf numFmtId="0" fontId="10" fillId="0" borderId="2" xfId="0" applyFont="1" applyBorder="1"/>
    <xf numFmtId="0" fontId="10" fillId="0" borderId="3" xfId="0" applyFont="1" applyBorder="1"/>
    <xf numFmtId="0" fontId="10" fillId="0" borderId="0" xfId="0" applyFont="1" applyBorder="1"/>
    <xf numFmtId="43" fontId="10" fillId="0" borderId="0" xfId="2" applyFont="1"/>
    <xf numFmtId="9" fontId="10" fillId="0" borderId="0" xfId="3" applyFont="1" applyBorder="1"/>
    <xf numFmtId="0" fontId="11" fillId="0" borderId="2" xfId="0" applyFont="1" applyBorder="1"/>
    <xf numFmtId="0" fontId="11" fillId="0" borderId="6" xfId="0" applyFont="1" applyBorder="1"/>
    <xf numFmtId="0" fontId="12" fillId="0" borderId="0" xfId="0" applyFont="1"/>
    <xf numFmtId="0" fontId="11" fillId="0" borderId="0" xfId="0" applyFont="1"/>
    <xf numFmtId="0" fontId="10" fillId="0" borderId="0" xfId="0" applyFont="1" applyAlignment="1">
      <alignment horizontal="right"/>
    </xf>
    <xf numFmtId="0" fontId="9" fillId="0" borderId="0" xfId="0" applyFont="1" applyAlignment="1">
      <alignment horizontal="right"/>
    </xf>
    <xf numFmtId="165" fontId="10" fillId="0" borderId="0" xfId="2" applyNumberFormat="1" applyFont="1" applyBorder="1" applyAlignment="1">
      <alignment horizontal="right"/>
    </xf>
    <xf numFmtId="1" fontId="11" fillId="0" borderId="6" xfId="0" applyNumberFormat="1" applyFont="1" applyFill="1" applyBorder="1"/>
    <xf numFmtId="0" fontId="9" fillId="0" borderId="10" xfId="0" applyFont="1" applyBorder="1"/>
    <xf numFmtId="0" fontId="10" fillId="0" borderId="10" xfId="0" applyFont="1" applyBorder="1" applyAlignment="1">
      <alignment horizontal="right"/>
    </xf>
    <xf numFmtId="0" fontId="9" fillId="4" borderId="12" xfId="0" applyFont="1" applyFill="1" applyBorder="1"/>
    <xf numFmtId="0" fontId="9" fillId="4" borderId="13" xfId="0" applyFont="1" applyFill="1" applyBorder="1"/>
    <xf numFmtId="0" fontId="9" fillId="4" borderId="14" xfId="0" applyFont="1" applyFill="1" applyBorder="1"/>
    <xf numFmtId="0" fontId="9" fillId="4" borderId="2" xfId="0" applyFont="1" applyFill="1" applyBorder="1"/>
    <xf numFmtId="0" fontId="10" fillId="4" borderId="6" xfId="0" applyFont="1" applyFill="1" applyBorder="1"/>
    <xf numFmtId="0" fontId="9" fillId="4" borderId="3" xfId="0" applyFont="1" applyFill="1" applyBorder="1"/>
    <xf numFmtId="0" fontId="11" fillId="4" borderId="6" xfId="0" applyFont="1" applyFill="1" applyBorder="1"/>
    <xf numFmtId="0" fontId="11" fillId="4" borderId="3" xfId="0" applyFont="1" applyFill="1" applyBorder="1"/>
    <xf numFmtId="0" fontId="5" fillId="0" borderId="5" xfId="0" applyFont="1" applyFill="1" applyBorder="1" applyAlignment="1">
      <alignment vertical="center"/>
    </xf>
    <xf numFmtId="0" fontId="6" fillId="0" borderId="0" xfId="0" applyFont="1" applyAlignment="1">
      <alignment horizontal="left" vertical="center"/>
    </xf>
    <xf numFmtId="0" fontId="6" fillId="0" borderId="0" xfId="0" applyFont="1" applyFill="1" applyBorder="1" applyAlignment="1">
      <alignment vertical="center" wrapText="1"/>
    </xf>
    <xf numFmtId="0" fontId="6" fillId="0" borderId="7" xfId="0" applyFont="1" applyBorder="1" applyAlignment="1">
      <alignment vertical="center"/>
    </xf>
    <xf numFmtId="0" fontId="4" fillId="0" borderId="0" xfId="0" applyFont="1" applyBorder="1" applyAlignment="1">
      <alignment horizontal="left" vertical="center" wrapText="1"/>
    </xf>
    <xf numFmtId="0" fontId="6" fillId="3" borderId="1" xfId="0" applyFont="1" applyFill="1" applyBorder="1" applyAlignment="1" applyProtection="1">
      <alignment horizontal="center" vertical="center"/>
      <protection locked="0"/>
    </xf>
    <xf numFmtId="9" fontId="6" fillId="3" borderId="1" xfId="3" applyFont="1" applyFill="1" applyBorder="1" applyAlignment="1" applyProtection="1">
      <alignment horizontal="center" vertical="center"/>
      <protection locked="0"/>
    </xf>
    <xf numFmtId="0" fontId="5" fillId="0" borderId="0" xfId="0" applyFont="1" applyFill="1" applyBorder="1" applyAlignment="1">
      <alignment vertical="center"/>
    </xf>
    <xf numFmtId="0" fontId="10" fillId="0" borderId="0" xfId="0" applyNumberFormat="1" applyFont="1"/>
    <xf numFmtId="0" fontId="6" fillId="0" borderId="8" xfId="0" applyFont="1" applyFill="1" applyBorder="1" applyAlignment="1">
      <alignment vertical="center"/>
    </xf>
    <xf numFmtId="0" fontId="6" fillId="0" borderId="15" xfId="0" applyFont="1" applyFill="1" applyBorder="1" applyAlignment="1">
      <alignment horizontal="center" vertical="center"/>
    </xf>
    <xf numFmtId="0" fontId="6" fillId="0" borderId="16" xfId="0" applyFont="1" applyFill="1" applyBorder="1" applyAlignment="1">
      <alignment vertical="center"/>
    </xf>
    <xf numFmtId="1" fontId="6" fillId="0" borderId="0" xfId="0" applyNumberFormat="1" applyFont="1" applyFill="1" applyBorder="1" applyAlignment="1">
      <alignment horizontal="center" vertical="center"/>
    </xf>
    <xf numFmtId="0" fontId="6" fillId="0" borderId="11" xfId="0" applyFont="1" applyFill="1" applyBorder="1" applyAlignment="1">
      <alignment horizontal="left" vertical="center"/>
    </xf>
    <xf numFmtId="0" fontId="10" fillId="4" borderId="17" xfId="0" applyFont="1" applyFill="1" applyBorder="1" applyAlignment="1"/>
    <xf numFmtId="0" fontId="10" fillId="4" borderId="0" xfId="0" applyFont="1" applyFill="1" applyBorder="1" applyAlignment="1">
      <alignment horizontal="left"/>
    </xf>
    <xf numFmtId="2" fontId="6" fillId="0" borderId="0"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2" fillId="4" borderId="18" xfId="0" applyFont="1" applyFill="1" applyBorder="1"/>
    <xf numFmtId="0" fontId="9" fillId="4" borderId="0" xfId="0" applyFont="1" applyFill="1" applyBorder="1"/>
    <xf numFmtId="0" fontId="9" fillId="4" borderId="19" xfId="0" applyFont="1" applyFill="1" applyBorder="1"/>
    <xf numFmtId="0" fontId="13" fillId="0" borderId="0" xfId="0" applyFont="1" applyFill="1" applyAlignment="1">
      <alignment vertical="center"/>
    </xf>
    <xf numFmtId="0" fontId="14" fillId="0" borderId="0" xfId="0" applyFont="1" applyFill="1" applyAlignment="1">
      <alignment vertical="center"/>
    </xf>
    <xf numFmtId="0" fontId="6" fillId="0" borderId="0" xfId="0" applyFont="1" applyFill="1" applyAlignment="1">
      <alignment vertical="top"/>
    </xf>
    <xf numFmtId="9" fontId="6" fillId="0" borderId="0" xfId="3" applyFont="1" applyFill="1" applyBorder="1" applyAlignment="1">
      <alignment horizontal="center" vertical="center"/>
    </xf>
    <xf numFmtId="0" fontId="5" fillId="0" borderId="0" xfId="0" applyFont="1" applyBorder="1" applyAlignment="1">
      <alignment vertical="top"/>
    </xf>
    <xf numFmtId="0" fontId="6" fillId="0" borderId="0" xfId="0" applyFont="1" applyBorder="1" applyAlignment="1">
      <alignment vertical="top"/>
    </xf>
    <xf numFmtId="0" fontId="6" fillId="0" borderId="0" xfId="0" applyFont="1" applyFill="1" applyBorder="1" applyAlignment="1">
      <alignment vertical="top"/>
    </xf>
    <xf numFmtId="164" fontId="6" fillId="0" borderId="0" xfId="2" applyNumberFormat="1" applyFont="1" applyFill="1" applyBorder="1" applyAlignment="1">
      <alignment horizontal="center" vertical="center"/>
    </xf>
    <xf numFmtId="0" fontId="6" fillId="0" borderId="4" xfId="0" applyFont="1" applyFill="1" applyBorder="1" applyAlignment="1">
      <alignment horizontal="left" vertical="center"/>
    </xf>
    <xf numFmtId="164" fontId="6" fillId="0" borderId="5" xfId="0" applyNumberFormat="1" applyFont="1" applyFill="1" applyBorder="1" applyAlignment="1">
      <alignment horizontal="center" vertical="center"/>
    </xf>
    <xf numFmtId="0" fontId="6" fillId="0" borderId="7" xfId="0" applyFont="1" applyFill="1" applyBorder="1" applyAlignment="1">
      <alignment vertical="center"/>
    </xf>
    <xf numFmtId="1" fontId="14" fillId="0" borderId="0" xfId="0" applyNumberFormat="1" applyFont="1" applyFill="1" applyBorder="1" applyAlignment="1" applyProtection="1">
      <alignment horizontal="center" vertical="center"/>
    </xf>
    <xf numFmtId="0" fontId="14" fillId="0" borderId="0" xfId="0" applyFont="1" applyFill="1" applyBorder="1" applyAlignment="1">
      <alignment vertical="center"/>
    </xf>
    <xf numFmtId="164" fontId="6" fillId="0" borderId="5" xfId="2" applyNumberFormat="1" applyFont="1" applyFill="1" applyBorder="1" applyAlignment="1">
      <alignment horizontal="center" vertical="center"/>
    </xf>
    <xf numFmtId="0" fontId="11" fillId="0" borderId="0" xfId="0" applyFont="1" applyAlignment="1">
      <alignment horizontal="right"/>
    </xf>
    <xf numFmtId="0" fontId="10" fillId="0" borderId="0" xfId="0" applyFont="1" applyFill="1" applyBorder="1" applyAlignment="1">
      <alignment horizontal="right"/>
    </xf>
    <xf numFmtId="0" fontId="10" fillId="4" borderId="20" xfId="0" applyFont="1" applyFill="1" applyBorder="1"/>
    <xf numFmtId="0" fontId="11" fillId="4" borderId="21" xfId="0" applyFont="1" applyFill="1" applyBorder="1"/>
    <xf numFmtId="43" fontId="6" fillId="4" borderId="8" xfId="2" applyFont="1" applyFill="1" applyBorder="1" applyAlignment="1">
      <alignment horizontal="left" vertical="center"/>
    </xf>
    <xf numFmtId="0" fontId="6" fillId="4" borderId="9" xfId="0" applyFont="1" applyFill="1" applyBorder="1" applyAlignment="1">
      <alignment horizontal="center" vertical="center"/>
    </xf>
    <xf numFmtId="0" fontId="6" fillId="4" borderId="15" xfId="0" applyFont="1" applyFill="1" applyBorder="1" applyAlignment="1">
      <alignment horizontal="left" vertical="center"/>
    </xf>
    <xf numFmtId="0" fontId="6" fillId="4" borderId="22" xfId="0" applyFont="1" applyFill="1" applyBorder="1" applyAlignment="1">
      <alignment horizontal="left" vertical="center"/>
    </xf>
    <xf numFmtId="0" fontId="5" fillId="4" borderId="22" xfId="0" applyFont="1" applyFill="1" applyBorder="1" applyAlignment="1">
      <alignment horizontal="left" vertical="center"/>
    </xf>
    <xf numFmtId="0" fontId="12" fillId="4" borderId="23" xfId="0" applyFont="1" applyFill="1" applyBorder="1"/>
    <xf numFmtId="0" fontId="9" fillId="4" borderId="20" xfId="0" applyFont="1" applyFill="1" applyBorder="1"/>
    <xf numFmtId="9" fontId="6" fillId="0" borderId="0" xfId="0" applyNumberFormat="1" applyFont="1" applyBorder="1" applyAlignment="1">
      <alignment horizontal="center" vertical="center"/>
    </xf>
    <xf numFmtId="0" fontId="6" fillId="0" borderId="0" xfId="0" applyFont="1" applyAlignment="1">
      <alignment horizontal="left" vertical="top" wrapText="1"/>
    </xf>
    <xf numFmtId="164" fontId="6" fillId="0" borderId="0" xfId="0" applyNumberFormat="1" applyFont="1" applyFill="1" applyBorder="1" applyAlignment="1">
      <alignment horizontal="center" vertical="center"/>
    </xf>
    <xf numFmtId="0" fontId="6" fillId="0" borderId="0" xfId="0" quotePrefix="1" applyFont="1" applyAlignment="1">
      <alignment vertical="top"/>
    </xf>
    <xf numFmtId="0" fontId="6" fillId="0" borderId="0" xfId="0" quotePrefix="1" applyFont="1" applyAlignment="1">
      <alignment vertical="center"/>
    </xf>
    <xf numFmtId="9" fontId="6" fillId="0" borderId="7" xfId="3" applyNumberFormat="1" applyFont="1" applyBorder="1" applyAlignment="1">
      <alignment horizontal="center" vertical="center"/>
    </xf>
    <xf numFmtId="0" fontId="6" fillId="0" borderId="0" xfId="0" applyFont="1" applyFill="1" applyBorder="1" applyAlignment="1" applyProtection="1">
      <alignment horizontal="left" vertical="center" wrapText="1"/>
    </xf>
    <xf numFmtId="9" fontId="6" fillId="0" borderId="0" xfId="3" applyFont="1" applyFill="1" applyBorder="1" applyAlignment="1" applyProtection="1">
      <alignment horizontal="center" vertical="center"/>
    </xf>
    <xf numFmtId="0" fontId="8" fillId="0" borderId="0" xfId="1"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xf>
    <xf numFmtId="0" fontId="6" fillId="0" borderId="1" xfId="0" applyFont="1" applyFill="1" applyBorder="1" applyAlignment="1">
      <alignment vertical="center"/>
    </xf>
    <xf numFmtId="0" fontId="6" fillId="0" borderId="24" xfId="0" applyFont="1" applyFill="1" applyBorder="1" applyAlignment="1" applyProtection="1">
      <alignment horizontal="center" vertical="center"/>
    </xf>
    <xf numFmtId="9" fontId="6" fillId="0" borderId="1" xfId="3" applyNumberFormat="1" applyFont="1" applyBorder="1" applyAlignment="1" applyProtection="1">
      <alignment horizontal="center" vertical="center"/>
    </xf>
    <xf numFmtId="0" fontId="5" fillId="0" borderId="0" xfId="0" applyFont="1" applyFill="1" applyAlignment="1">
      <alignment horizontal="left" vertical="center" wrapText="1"/>
    </xf>
    <xf numFmtId="0" fontId="5" fillId="0" borderId="0" xfId="0" quotePrefix="1" applyFont="1" applyFill="1" applyAlignment="1">
      <alignment horizontal="left" vertical="center" wrapText="1"/>
    </xf>
    <xf numFmtId="0" fontId="4" fillId="0" borderId="5" xfId="0" applyFont="1" applyBorder="1" applyAlignment="1">
      <alignment horizontal="left" vertical="center" wrapText="1"/>
    </xf>
    <xf numFmtId="0" fontId="6" fillId="0" borderId="0" xfId="0" applyFont="1" applyFill="1" applyAlignment="1">
      <alignment horizontal="left" vertical="center" wrapText="1"/>
    </xf>
    <xf numFmtId="0" fontId="6" fillId="0" borderId="0" xfId="0" quotePrefix="1" applyFont="1" applyFill="1" applyAlignment="1">
      <alignment horizontal="left" vertical="center" wrapText="1"/>
    </xf>
    <xf numFmtId="0" fontId="6" fillId="0" borderId="2" xfId="0" applyFont="1" applyBorder="1" applyAlignment="1">
      <alignment horizontal="center" vertical="center" wrapText="1"/>
    </xf>
    <xf numFmtId="0" fontId="0" fillId="0" borderId="6" xfId="0" applyBorder="1" applyAlignment="1">
      <alignment horizontal="center" vertical="center"/>
    </xf>
    <xf numFmtId="0" fontId="6" fillId="3" borderId="4" xfId="0"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vertical="center"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9" fontId="6" fillId="0" borderId="0" xfId="3" applyFont="1" applyFill="1" applyBorder="1" applyAlignment="1" applyProtection="1">
      <alignment horizontal="left" vertical="center"/>
    </xf>
    <xf numFmtId="9" fontId="6" fillId="0" borderId="22" xfId="3" applyFont="1" applyFill="1" applyBorder="1" applyAlignment="1" applyProtection="1">
      <alignment horizontal="left" vertical="center"/>
    </xf>
    <xf numFmtId="0" fontId="10" fillId="0" borderId="0" xfId="0" quotePrefix="1" applyFont="1" applyFill="1" applyAlignment="1">
      <alignment vertical="top" wrapText="1"/>
    </xf>
    <xf numFmtId="0" fontId="10" fillId="0" borderId="0" xfId="0" applyFont="1" applyAlignment="1">
      <alignment vertical="top" wrapText="1"/>
    </xf>
  </cellXfs>
  <cellStyles count="4">
    <cellStyle name="Lien hypertexte" xfId="1" builtinId="8"/>
    <cellStyle name="Milliers" xfId="2" builtinId="3"/>
    <cellStyle name="Normal" xfId="0" builtinId="0"/>
    <cellStyle name="Pourcentage" xfId="3" builtinId="5"/>
  </cellStyles>
  <dxfs count="11">
    <dxf>
      <font>
        <condense val="0"/>
        <extend val="0"/>
        <color indexed="9"/>
      </font>
    </dxf>
    <dxf>
      <font>
        <condense val="0"/>
        <extend val="0"/>
        <color indexed="9"/>
      </font>
    </dxf>
    <dxf>
      <font>
        <b/>
        <i val="0"/>
        <condense val="0"/>
        <extend val="0"/>
        <color indexed="10"/>
      </font>
    </dxf>
    <dxf>
      <font>
        <condense val="0"/>
        <extend val="0"/>
        <color indexed="9"/>
      </font>
      <border>
        <left/>
        <right/>
        <top/>
        <bottom/>
      </border>
    </dxf>
    <dxf>
      <font>
        <b/>
        <i/>
        <condense val="0"/>
        <extend val="0"/>
        <color indexed="22"/>
      </font>
      <fill>
        <patternFill patternType="none">
          <bgColor indexed="65"/>
        </patternFill>
      </fill>
    </dxf>
    <dxf>
      <font>
        <condense val="0"/>
        <extend val="0"/>
        <color indexed="9"/>
      </font>
      <fill>
        <patternFill>
          <bgColor indexed="9"/>
        </patternFill>
      </fill>
      <border>
        <left/>
        <right/>
        <top/>
        <bottom/>
      </border>
    </dxf>
    <dxf>
      <font>
        <condense val="0"/>
        <extend val="0"/>
        <color indexed="9"/>
      </font>
      <border>
        <left/>
        <right/>
        <top/>
        <bottom/>
      </border>
    </dxf>
    <dxf>
      <font>
        <condense val="0"/>
        <extend val="0"/>
        <color indexed="9"/>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75471698113208"/>
          <c:y val="5.5794049878086734E-2"/>
          <c:w val="0.77924528301886797"/>
          <c:h val="0.82188927320412375"/>
        </c:manualLayout>
      </c:layout>
      <c:scatterChart>
        <c:scatterStyle val="smoothMarker"/>
        <c:varyColors val="0"/>
        <c:ser>
          <c:idx val="0"/>
          <c:order val="0"/>
          <c:tx>
            <c:v>v1</c:v>
          </c:tx>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2"/>
            <c:dispRSqr val="1"/>
            <c:dispEq val="1"/>
            <c:trendlineLbl>
              <c:layout>
                <c:manualLayout>
                  <c:xMode val="edge"/>
                  <c:yMode val="edge"/>
                  <c:x val="0.330188679245283"/>
                  <c:y val="0.11158809975617347"/>
                </c:manualLayout>
              </c:layout>
              <c:numFmt formatCode="General" sourceLinked="0"/>
              <c:spPr>
                <a:noFill/>
                <a:ln w="25400">
                  <a:noFill/>
                </a:ln>
              </c:spPr>
              <c:txPr>
                <a:bodyPr/>
                <a:lstStyle/>
                <a:p>
                  <a:pPr>
                    <a:defRPr sz="1050" b="0" i="0" u="none" strike="noStrike" baseline="0">
                      <a:solidFill>
                        <a:srgbClr val="000000"/>
                      </a:solidFill>
                      <a:latin typeface="Arial Narrow"/>
                      <a:ea typeface="Arial Narrow"/>
                      <a:cs typeface="Arial Narrow"/>
                    </a:defRPr>
                  </a:pPr>
                  <a:endParaRPr lang="fr-FR"/>
                </a:p>
              </c:txPr>
            </c:trendlineLbl>
          </c:trendline>
          <c:xVal>
            <c:numRef>
              <c:f>Régression!$B$13:$B$23</c:f>
              <c:numCache>
                <c:formatCode>General</c:formatCode>
                <c:ptCount val="11"/>
                <c:pt idx="0">
                  <c:v>20</c:v>
                </c:pt>
                <c:pt idx="1">
                  <c:v>30</c:v>
                </c:pt>
                <c:pt idx="2">
                  <c:v>40</c:v>
                </c:pt>
                <c:pt idx="3">
                  <c:v>50</c:v>
                </c:pt>
                <c:pt idx="4">
                  <c:v>60</c:v>
                </c:pt>
                <c:pt idx="5">
                  <c:v>70</c:v>
                </c:pt>
                <c:pt idx="6">
                  <c:v>80</c:v>
                </c:pt>
                <c:pt idx="7">
                  <c:v>90</c:v>
                </c:pt>
                <c:pt idx="8">
                  <c:v>100</c:v>
                </c:pt>
                <c:pt idx="9">
                  <c:v>110</c:v>
                </c:pt>
                <c:pt idx="10">
                  <c:v>120</c:v>
                </c:pt>
              </c:numCache>
            </c:numRef>
          </c:xVal>
          <c:yVal>
            <c:numRef>
              <c:f>Régression!$C$13:$C$23</c:f>
              <c:numCache>
                <c:formatCode>General</c:formatCode>
                <c:ptCount val="11"/>
                <c:pt idx="0">
                  <c:v>245</c:v>
                </c:pt>
                <c:pt idx="1">
                  <c:v>215</c:v>
                </c:pt>
                <c:pt idx="2">
                  <c:v>195</c:v>
                </c:pt>
                <c:pt idx="3">
                  <c:v>175</c:v>
                </c:pt>
                <c:pt idx="4">
                  <c:v>160</c:v>
                </c:pt>
                <c:pt idx="5">
                  <c:v>145</c:v>
                </c:pt>
                <c:pt idx="6">
                  <c:v>130</c:v>
                </c:pt>
                <c:pt idx="7">
                  <c:v>120</c:v>
                </c:pt>
                <c:pt idx="8">
                  <c:v>110</c:v>
                </c:pt>
                <c:pt idx="9">
                  <c:v>100</c:v>
                </c:pt>
                <c:pt idx="10">
                  <c:v>95</c:v>
                </c:pt>
              </c:numCache>
            </c:numRef>
          </c:yVal>
          <c:smooth val="0"/>
        </c:ser>
        <c:ser>
          <c:idx val="1"/>
          <c:order val="1"/>
          <c:tx>
            <c:v>v2</c:v>
          </c:tx>
          <c:spPr>
            <a:ln w="25400">
              <a:solidFill>
                <a:srgbClr val="FF00FF"/>
              </a:solidFill>
              <a:prstDash val="solid"/>
            </a:ln>
          </c:spPr>
          <c:marker>
            <c:symbol val="none"/>
          </c:marker>
          <c:xVal>
            <c:numRef>
              <c:f>Régression!$B$10:$B$28</c:f>
              <c:numCache>
                <c:formatCode>General</c:formatCode>
                <c:ptCount val="19"/>
                <c:pt idx="0">
                  <c:v>0</c:v>
                </c:pt>
                <c:pt idx="1">
                  <c:v>5</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numCache>
            </c:numRef>
          </c:xVal>
          <c:yVal>
            <c:numRef>
              <c:f>Régression!$C$10:$C$28</c:f>
              <c:numCache>
                <c:formatCode>General</c:formatCode>
                <c:ptCount val="19"/>
                <c:pt idx="0">
                  <c:v>350</c:v>
                </c:pt>
                <c:pt idx="1">
                  <c:v>315</c:v>
                </c:pt>
                <c:pt idx="2">
                  <c:v>280</c:v>
                </c:pt>
                <c:pt idx="3">
                  <c:v>245</c:v>
                </c:pt>
                <c:pt idx="4">
                  <c:v>215</c:v>
                </c:pt>
                <c:pt idx="5">
                  <c:v>195</c:v>
                </c:pt>
                <c:pt idx="6">
                  <c:v>175</c:v>
                </c:pt>
                <c:pt idx="7">
                  <c:v>160</c:v>
                </c:pt>
                <c:pt idx="8">
                  <c:v>145</c:v>
                </c:pt>
                <c:pt idx="9">
                  <c:v>130</c:v>
                </c:pt>
                <c:pt idx="10">
                  <c:v>120</c:v>
                </c:pt>
                <c:pt idx="11">
                  <c:v>110</c:v>
                </c:pt>
                <c:pt idx="12">
                  <c:v>100</c:v>
                </c:pt>
                <c:pt idx="13">
                  <c:v>95</c:v>
                </c:pt>
                <c:pt idx="14">
                  <c:v>90</c:v>
                </c:pt>
                <c:pt idx="15">
                  <c:v>87</c:v>
                </c:pt>
                <c:pt idx="16">
                  <c:v>85</c:v>
                </c:pt>
                <c:pt idx="17">
                  <c:v>85</c:v>
                </c:pt>
                <c:pt idx="18">
                  <c:v>85</c:v>
                </c:pt>
              </c:numCache>
            </c:numRef>
          </c:yVal>
          <c:smooth val="1"/>
        </c:ser>
        <c:ser>
          <c:idx val="3"/>
          <c:order val="2"/>
          <c:tx>
            <c:strRef>
              <c:f>Régression!$D$9</c:f>
              <c:strCache>
                <c:ptCount val="1"/>
                <c:pt idx="0">
                  <c:v>v reg</c:v>
                </c:pt>
              </c:strCache>
            </c:strRef>
          </c:tx>
          <c:spPr>
            <a:ln w="12700">
              <a:solidFill>
                <a:srgbClr val="0000FF"/>
              </a:solidFill>
              <a:prstDash val="solid"/>
            </a:ln>
          </c:spPr>
          <c:marker>
            <c:symbol val="x"/>
            <c:size val="5"/>
            <c:spPr>
              <a:noFill/>
              <a:ln>
                <a:solidFill>
                  <a:srgbClr val="00FFFF"/>
                </a:solidFill>
                <a:prstDash val="solid"/>
              </a:ln>
            </c:spPr>
          </c:marker>
          <c:xVal>
            <c:numRef>
              <c:f>Régression!$B$10:$B$28</c:f>
              <c:numCache>
                <c:formatCode>General</c:formatCode>
                <c:ptCount val="19"/>
                <c:pt idx="0">
                  <c:v>0</c:v>
                </c:pt>
                <c:pt idx="1">
                  <c:v>5</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numCache>
            </c:numRef>
          </c:xVal>
          <c:yVal>
            <c:numRef>
              <c:f>Régression!$D$10:$D$28</c:f>
              <c:numCache>
                <c:formatCode>0</c:formatCode>
                <c:ptCount val="19"/>
                <c:pt idx="0">
                  <c:v>295</c:v>
                </c:pt>
                <c:pt idx="1">
                  <c:v>280.75</c:v>
                </c:pt>
                <c:pt idx="2">
                  <c:v>267</c:v>
                </c:pt>
                <c:pt idx="3">
                  <c:v>241</c:v>
                </c:pt>
                <c:pt idx="4">
                  <c:v>217</c:v>
                </c:pt>
                <c:pt idx="5">
                  <c:v>195</c:v>
                </c:pt>
                <c:pt idx="6">
                  <c:v>175</c:v>
                </c:pt>
                <c:pt idx="7">
                  <c:v>157</c:v>
                </c:pt>
                <c:pt idx="8">
                  <c:v>141</c:v>
                </c:pt>
                <c:pt idx="9">
                  <c:v>127</c:v>
                </c:pt>
                <c:pt idx="10">
                  <c:v>115</c:v>
                </c:pt>
                <c:pt idx="11">
                  <c:v>105</c:v>
                </c:pt>
                <c:pt idx="12">
                  <c:v>97</c:v>
                </c:pt>
                <c:pt idx="13">
                  <c:v>91</c:v>
                </c:pt>
                <c:pt idx="14">
                  <c:v>87</c:v>
                </c:pt>
                <c:pt idx="15">
                  <c:v>85</c:v>
                </c:pt>
                <c:pt idx="16">
                  <c:v>85</c:v>
                </c:pt>
                <c:pt idx="17">
                  <c:v>87</c:v>
                </c:pt>
                <c:pt idx="18">
                  <c:v>91</c:v>
                </c:pt>
              </c:numCache>
            </c:numRef>
          </c:yVal>
          <c:smooth val="1"/>
        </c:ser>
        <c:dLbls>
          <c:showLegendKey val="0"/>
          <c:showVal val="0"/>
          <c:showCatName val="0"/>
          <c:showSerName val="0"/>
          <c:showPercent val="0"/>
          <c:showBubbleSize val="0"/>
        </c:dLbls>
        <c:axId val="445462112"/>
        <c:axId val="445461720"/>
      </c:scatterChart>
      <c:valAx>
        <c:axId val="445462112"/>
        <c:scaling>
          <c:orientation val="minMax"/>
        </c:scaling>
        <c:delete val="0"/>
        <c:axPos val="b"/>
        <c:majorGridlines>
          <c:spPr>
            <a:ln w="3175">
              <a:solidFill>
                <a:srgbClr val="000000"/>
              </a:solidFill>
              <a:prstDash val="solid"/>
            </a:ln>
          </c:spPr>
        </c:majorGridlines>
        <c:title>
          <c:tx>
            <c:rich>
              <a:bodyPr/>
              <a:lstStyle/>
              <a:p>
                <a:pPr>
                  <a:defRPr sz="1050" b="0" i="0" u="none" strike="noStrike" baseline="0">
                    <a:solidFill>
                      <a:srgbClr val="000000"/>
                    </a:solidFill>
                    <a:latin typeface="Arial Narrow"/>
                    <a:ea typeface="Arial Narrow"/>
                    <a:cs typeface="Arial Narrow"/>
                  </a:defRPr>
                </a:pPr>
                <a:r>
                  <a:rPr lang="fr-CH"/>
                  <a:t>qab l/s /ha réduits</a:t>
                </a:r>
              </a:p>
            </c:rich>
          </c:tx>
          <c:layout>
            <c:manualLayout>
              <c:xMode val="edge"/>
              <c:yMode val="edge"/>
              <c:x val="0.42641509433962266"/>
              <c:y val="0.939915147946230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Narrow"/>
                <a:ea typeface="Arial Narrow"/>
                <a:cs typeface="Arial Narrow"/>
              </a:defRPr>
            </a:pPr>
            <a:endParaRPr lang="fr-FR"/>
          </a:p>
        </c:txPr>
        <c:crossAx val="445461720"/>
        <c:crosses val="autoZero"/>
        <c:crossBetween val="midCat"/>
        <c:majorUnit val="20"/>
      </c:valAx>
      <c:valAx>
        <c:axId val="445461720"/>
        <c:scaling>
          <c:orientation val="minMax"/>
        </c:scaling>
        <c:delete val="0"/>
        <c:axPos val="l"/>
        <c:majorGridlines>
          <c:spPr>
            <a:ln w="3175">
              <a:solidFill>
                <a:srgbClr val="000000"/>
              </a:solidFill>
              <a:prstDash val="solid"/>
            </a:ln>
          </c:spPr>
        </c:majorGridlines>
        <c:title>
          <c:tx>
            <c:rich>
              <a:bodyPr/>
              <a:lstStyle/>
              <a:p>
                <a:pPr>
                  <a:defRPr sz="1050" b="0" i="0" u="none" strike="noStrike" baseline="0">
                    <a:solidFill>
                      <a:srgbClr val="000000"/>
                    </a:solidFill>
                    <a:latin typeface="Arial Narrow"/>
                    <a:ea typeface="Arial Narrow"/>
                    <a:cs typeface="Arial Narrow"/>
                  </a:defRPr>
                </a:pPr>
                <a:r>
                  <a:rPr lang="fr-CH"/>
                  <a:t>v m3/ha réduits</a:t>
                </a:r>
              </a:p>
            </c:rich>
          </c:tx>
          <c:layout>
            <c:manualLayout>
              <c:xMode val="edge"/>
              <c:yMode val="edge"/>
              <c:x val="1.8867924528301886E-2"/>
              <c:y val="0.3819746491653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Narrow"/>
                <a:ea typeface="Arial Narrow"/>
                <a:cs typeface="Arial Narrow"/>
              </a:defRPr>
            </a:pPr>
            <a:endParaRPr lang="fr-FR"/>
          </a:p>
        </c:txPr>
        <c:crossAx val="445462112"/>
        <c:crosses val="autoZero"/>
        <c:crossBetween val="midCat"/>
      </c:valAx>
      <c:spPr>
        <a:noFill/>
        <a:ln w="25400">
          <a:noFill/>
        </a:ln>
      </c:spPr>
    </c:plotArea>
    <c:legend>
      <c:legendPos val="r"/>
      <c:layout>
        <c:manualLayout>
          <c:xMode val="edge"/>
          <c:yMode val="edge"/>
          <c:x val="0.77169811320754722"/>
          <c:y val="0.11587994974679552"/>
          <c:w val="0.22075471698113208"/>
          <c:h val="0.1909873245826815"/>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781050</xdr:colOff>
      <xdr:row>0</xdr:row>
      <xdr:rowOff>57150</xdr:rowOff>
    </xdr:from>
    <xdr:to>
      <xdr:col>1</xdr:col>
      <xdr:colOff>1200150</xdr:colOff>
      <xdr:row>0</xdr:row>
      <xdr:rowOff>685800</xdr:rowOff>
    </xdr:to>
    <xdr:pic>
      <xdr:nvPicPr>
        <xdr:cNvPr id="3088" name="Picture 16" descr="A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57150"/>
          <a:ext cx="4191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0</xdr:row>
      <xdr:rowOff>95250</xdr:rowOff>
    </xdr:from>
    <xdr:to>
      <xdr:col>1</xdr:col>
      <xdr:colOff>657225</xdr:colOff>
      <xdr:row>0</xdr:row>
      <xdr:rowOff>638175</xdr:rowOff>
    </xdr:to>
    <xdr:pic>
      <xdr:nvPicPr>
        <xdr:cNvPr id="3094" name="Picture 22" descr="bg_notext_rvb_72dpi"/>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95250"/>
          <a:ext cx="5619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781050</xdr:colOff>
      <xdr:row>0</xdr:row>
      <xdr:rowOff>57150</xdr:rowOff>
    </xdr:from>
    <xdr:to>
      <xdr:col>1</xdr:col>
      <xdr:colOff>1190625</xdr:colOff>
      <xdr:row>0</xdr:row>
      <xdr:rowOff>685800</xdr:rowOff>
    </xdr:to>
    <xdr:pic>
      <xdr:nvPicPr>
        <xdr:cNvPr id="6162" name="Picture 18" descr="A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57150"/>
          <a:ext cx="4095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0</xdr:row>
      <xdr:rowOff>95250</xdr:rowOff>
    </xdr:from>
    <xdr:to>
      <xdr:col>1</xdr:col>
      <xdr:colOff>657225</xdr:colOff>
      <xdr:row>0</xdr:row>
      <xdr:rowOff>638175</xdr:rowOff>
    </xdr:to>
    <xdr:pic>
      <xdr:nvPicPr>
        <xdr:cNvPr id="6163" name="Picture 19" descr="bg_notext_rvb_72dpi"/>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95250"/>
          <a:ext cx="5619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723900</xdr:colOff>
      <xdr:row>12</xdr:row>
      <xdr:rowOff>0</xdr:rowOff>
    </xdr:from>
    <xdr:to>
      <xdr:col>8</xdr:col>
      <xdr:colOff>219075</xdr:colOff>
      <xdr:row>39</xdr:row>
      <xdr:rowOff>66675</xdr:rowOff>
    </xdr:to>
    <xdr:graphicFrame macro="">
      <xdr:nvGraphicFramePr>
        <xdr:cNvPr id="81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tat.geneve.ch/dt/eau/gestion_eaux_pluviales_parcelle-80-374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topLeftCell="A13" zoomScale="90" zoomScaleNormal="90" zoomScaleSheetLayoutView="90" workbookViewId="0">
      <selection activeCell="E32" sqref="E32"/>
    </sheetView>
  </sheetViews>
  <sheetFormatPr baseColWidth="10" defaultRowHeight="16.5" x14ac:dyDescent="0.2"/>
  <cols>
    <col min="1" max="1" width="1.7109375" style="1" customWidth="1"/>
    <col min="2" max="2" width="39.7109375" style="2" customWidth="1"/>
    <col min="3" max="3" width="11.28515625" style="4" customWidth="1"/>
    <col min="4" max="4" width="10.85546875" style="4" customWidth="1"/>
    <col min="5" max="5" width="10.85546875" style="9" customWidth="1"/>
    <col min="6" max="6" width="23.28515625" style="4" customWidth="1"/>
    <col min="7" max="7" width="0" style="19" hidden="1" customWidth="1"/>
    <col min="8" max="8" width="49.140625" style="19" hidden="1" customWidth="1"/>
    <col min="9" max="11" width="0" style="19" hidden="1" customWidth="1"/>
    <col min="12" max="16384" width="11.42578125" style="19"/>
  </cols>
  <sheetData>
    <row r="1" spans="1:6" s="35" customFormat="1" ht="56.25" customHeight="1" x14ac:dyDescent="0.2">
      <c r="A1" s="34"/>
      <c r="B1" s="141" t="s">
        <v>118</v>
      </c>
      <c r="C1" s="141"/>
      <c r="D1" s="141"/>
      <c r="E1" s="141"/>
      <c r="F1" s="141"/>
    </row>
    <row r="2" spans="1:6" s="30" customFormat="1" ht="6" customHeight="1" x14ac:dyDescent="0.2">
      <c r="A2" s="1"/>
      <c r="B2" s="84"/>
      <c r="C2" s="84"/>
      <c r="D2" s="84"/>
      <c r="E2" s="84"/>
      <c r="F2" s="84"/>
    </row>
    <row r="3" spans="1:6" x14ac:dyDescent="0.2">
      <c r="A3" s="1" t="s">
        <v>29</v>
      </c>
      <c r="C3" s="2"/>
      <c r="D3" s="8"/>
      <c r="E3" s="7"/>
      <c r="F3" s="6"/>
    </row>
    <row r="4" spans="1:6" ht="35.25" customHeight="1" x14ac:dyDescent="0.2">
      <c r="A4" s="4"/>
      <c r="B4" s="142" t="s">
        <v>18</v>
      </c>
      <c r="C4" s="143"/>
      <c r="D4" s="143"/>
      <c r="E4" s="143"/>
      <c r="F4" s="143"/>
    </row>
    <row r="5" spans="1:6" ht="35.25" customHeight="1" x14ac:dyDescent="0.2">
      <c r="A5" s="4"/>
      <c r="B5" s="142" t="s">
        <v>91</v>
      </c>
      <c r="C5" s="142"/>
      <c r="D5" s="142"/>
      <c r="E5" s="142"/>
      <c r="F5" s="142"/>
    </row>
    <row r="6" spans="1:6" ht="51.75" customHeight="1" x14ac:dyDescent="0.2">
      <c r="A6" s="4"/>
      <c r="B6" s="142" t="s">
        <v>93</v>
      </c>
      <c r="C6" s="143"/>
      <c r="D6" s="143"/>
      <c r="E6" s="143"/>
      <c r="F6" s="143"/>
    </row>
    <row r="7" spans="1:6" ht="32.25" customHeight="1" x14ac:dyDescent="0.2">
      <c r="A7" s="4"/>
      <c r="B7" s="142" t="s">
        <v>122</v>
      </c>
      <c r="C7" s="143"/>
      <c r="D7" s="143"/>
      <c r="E7" s="143"/>
      <c r="F7" s="143"/>
    </row>
    <row r="8" spans="1:6" ht="35.25" customHeight="1" x14ac:dyDescent="0.2">
      <c r="A8" s="4"/>
      <c r="B8" s="139" t="s">
        <v>97</v>
      </c>
      <c r="C8" s="140"/>
      <c r="D8" s="140"/>
      <c r="E8" s="140"/>
      <c r="F8" s="140"/>
    </row>
    <row r="10" spans="1:6" x14ac:dyDescent="0.2">
      <c r="A10" s="1" t="s">
        <v>99</v>
      </c>
      <c r="C10" s="2"/>
      <c r="D10" s="2"/>
      <c r="E10" s="3"/>
      <c r="F10" s="2"/>
    </row>
    <row r="11" spans="1:6" x14ac:dyDescent="0.2">
      <c r="B11" s="2" t="s">
        <v>121</v>
      </c>
      <c r="C11" s="2"/>
      <c r="D11" s="2"/>
      <c r="E11" s="3"/>
      <c r="F11" s="2"/>
    </row>
    <row r="12" spans="1:6" x14ac:dyDescent="0.2">
      <c r="B12" s="5" t="s">
        <v>10</v>
      </c>
      <c r="C12" s="146"/>
      <c r="D12" s="147"/>
      <c r="E12" s="147"/>
      <c r="F12" s="148"/>
    </row>
    <row r="13" spans="1:6" x14ac:dyDescent="0.2">
      <c r="B13" s="5" t="s">
        <v>9</v>
      </c>
      <c r="C13" s="146"/>
      <c r="D13" s="147"/>
      <c r="E13" s="147"/>
      <c r="F13" s="148"/>
    </row>
    <row r="14" spans="1:6" x14ac:dyDescent="0.2">
      <c r="B14" s="5" t="s">
        <v>8</v>
      </c>
      <c r="C14" s="146"/>
      <c r="D14" s="147"/>
      <c r="E14" s="147"/>
      <c r="F14" s="148"/>
    </row>
    <row r="15" spans="1:6" x14ac:dyDescent="0.2">
      <c r="B15" s="5" t="s">
        <v>100</v>
      </c>
      <c r="C15" s="146"/>
      <c r="D15" s="147"/>
      <c r="E15" s="147"/>
      <c r="F15" s="148"/>
    </row>
    <row r="16" spans="1:6" x14ac:dyDescent="0.2">
      <c r="B16" s="5" t="s">
        <v>114</v>
      </c>
      <c r="C16" s="146"/>
      <c r="D16" s="147"/>
      <c r="E16" s="147"/>
      <c r="F16" s="148"/>
    </row>
    <row r="18" spans="1:9" x14ac:dyDescent="0.2">
      <c r="A18" s="1" t="s">
        <v>87</v>
      </c>
    </row>
    <row r="19" spans="1:9" ht="18" x14ac:dyDescent="0.2">
      <c r="B19" s="2" t="s">
        <v>101</v>
      </c>
      <c r="C19" s="19"/>
      <c r="D19" s="19"/>
      <c r="E19" s="85"/>
      <c r="F19" s="2" t="s">
        <v>66</v>
      </c>
    </row>
    <row r="20" spans="1:9" x14ac:dyDescent="0.2">
      <c r="B20" s="2" t="s">
        <v>15</v>
      </c>
    </row>
    <row r="21" spans="1:9" ht="13.5" customHeight="1" x14ac:dyDescent="0.2">
      <c r="B21" s="10" t="s">
        <v>12</v>
      </c>
      <c r="C21" s="144" t="s">
        <v>102</v>
      </c>
      <c r="D21" s="11" t="s">
        <v>27</v>
      </c>
      <c r="E21" s="11" t="s">
        <v>27</v>
      </c>
    </row>
    <row r="22" spans="1:9" ht="13.5" customHeight="1" x14ac:dyDescent="0.2">
      <c r="B22" s="37"/>
      <c r="C22" s="145"/>
      <c r="D22" s="38" t="s">
        <v>28</v>
      </c>
      <c r="E22" s="38" t="s">
        <v>26</v>
      </c>
    </row>
    <row r="23" spans="1:9" ht="13.5" customHeight="1" x14ac:dyDescent="0.2">
      <c r="B23" s="12"/>
      <c r="C23" s="13" t="s">
        <v>14</v>
      </c>
      <c r="D23" s="13" t="s">
        <v>20</v>
      </c>
      <c r="E23" s="13" t="s">
        <v>20</v>
      </c>
    </row>
    <row r="24" spans="1:9" x14ac:dyDescent="0.2">
      <c r="B24" s="5" t="s">
        <v>92</v>
      </c>
      <c r="C24" s="14">
        <v>95</v>
      </c>
      <c r="D24" s="85"/>
      <c r="E24" s="85"/>
      <c r="H24" s="2"/>
      <c r="I24" s="4"/>
    </row>
    <row r="25" spans="1:9" x14ac:dyDescent="0.2">
      <c r="B25" s="5" t="s">
        <v>53</v>
      </c>
      <c r="C25" s="14">
        <v>95</v>
      </c>
      <c r="D25" s="85"/>
      <c r="E25" s="85"/>
    </row>
    <row r="26" spans="1:9" x14ac:dyDescent="0.2">
      <c r="B26" s="5" t="s">
        <v>54</v>
      </c>
      <c r="C26" s="14">
        <v>90</v>
      </c>
      <c r="D26" s="85"/>
      <c r="E26" s="85"/>
    </row>
    <row r="27" spans="1:9" x14ac:dyDescent="0.2">
      <c r="B27" s="5" t="s">
        <v>98</v>
      </c>
      <c r="C27" s="14">
        <v>65</v>
      </c>
      <c r="D27" s="85"/>
      <c r="E27" s="85"/>
    </row>
    <row r="28" spans="1:9" x14ac:dyDescent="0.2">
      <c r="B28" s="5" t="s">
        <v>55</v>
      </c>
      <c r="C28" s="14">
        <v>80</v>
      </c>
      <c r="D28" s="85"/>
      <c r="E28" s="85"/>
      <c r="H28" s="136" t="s">
        <v>113</v>
      </c>
    </row>
    <row r="29" spans="1:9" x14ac:dyDescent="0.2">
      <c r="B29" s="5" t="s">
        <v>56</v>
      </c>
      <c r="C29" s="14">
        <v>50</v>
      </c>
      <c r="D29" s="85"/>
      <c r="E29" s="85"/>
    </row>
    <row r="30" spans="1:9" x14ac:dyDescent="0.2">
      <c r="B30" s="5" t="s">
        <v>57</v>
      </c>
      <c r="C30" s="14">
        <v>25</v>
      </c>
      <c r="D30" s="85"/>
      <c r="E30" s="85"/>
    </row>
    <row r="31" spans="1:9" x14ac:dyDescent="0.2">
      <c r="B31" s="5" t="s">
        <v>69</v>
      </c>
      <c r="C31" s="14">
        <v>15</v>
      </c>
      <c r="D31" s="85"/>
      <c r="E31" s="85"/>
    </row>
    <row r="32" spans="1:9" x14ac:dyDescent="0.2">
      <c r="B32" s="5" t="s">
        <v>95</v>
      </c>
      <c r="C32" s="14">
        <v>0</v>
      </c>
      <c r="D32" s="85"/>
      <c r="E32" s="85"/>
    </row>
    <row r="33" spans="1:6" ht="17.25" thickBot="1" x14ac:dyDescent="0.25">
      <c r="B33" s="5" t="s">
        <v>96</v>
      </c>
      <c r="C33" s="97">
        <v>0</v>
      </c>
      <c r="D33" s="137">
        <f>IF(SUM(D24:D32)&lt;=E19,E19-SUM(D24:D32),"Erreur")</f>
        <v>0</v>
      </c>
      <c r="E33" s="137">
        <f>IF(SUM(E24:E32)&lt;=E19,E19-SUM(E24:E32),"Erreur")</f>
        <v>0</v>
      </c>
    </row>
    <row r="34" spans="1:6" ht="17.25" thickTop="1" x14ac:dyDescent="0.2">
      <c r="B34" s="15"/>
      <c r="D34" s="16">
        <f>SUM(D24:D33)</f>
        <v>0</v>
      </c>
      <c r="E34" s="16">
        <f>SUM(E24:E33)</f>
        <v>0</v>
      </c>
    </row>
    <row r="35" spans="1:6" ht="5.0999999999999996" customHeight="1" x14ac:dyDescent="0.2">
      <c r="A35" s="17"/>
      <c r="B35" s="18"/>
      <c r="C35" s="19"/>
      <c r="D35" s="19"/>
      <c r="E35" s="20"/>
      <c r="F35" s="19"/>
    </row>
    <row r="36" spans="1:6" x14ac:dyDescent="0.2">
      <c r="B36" s="21" t="s">
        <v>117</v>
      </c>
      <c r="C36" s="24"/>
      <c r="D36" s="138" t="e">
        <f>IF(D34&lt;&gt;E19,"&lt;&gt; S totale!",ROUND(100*SUMPRODUCT(C24:C33,D24:D33)/E19/100,-0.1)/100)</f>
        <v>#DIV/0!</v>
      </c>
      <c r="E36" s="131" t="e">
        <f>IF(E34&lt;&gt;E19,"&lt;&gt; S totale!",ROUND(100*SUMPRODUCT(C24:C33,E24:E33)/E19/100,-0.1)/100)</f>
        <v>#DIV/0!</v>
      </c>
    </row>
    <row r="37" spans="1:6" ht="5.0999999999999996" customHeight="1" x14ac:dyDescent="0.2">
      <c r="C37" s="22"/>
    </row>
    <row r="38" spans="1:6" x14ac:dyDescent="0.2">
      <c r="B38" s="21" t="s">
        <v>32</v>
      </c>
      <c r="C38" s="24"/>
      <c r="D38" s="39" t="e">
        <f>+D36*E19/10000</f>
        <v>#DIV/0!</v>
      </c>
      <c r="E38" s="40" t="e">
        <f>+E36*E19/10000</f>
        <v>#DIV/0!</v>
      </c>
    </row>
    <row r="39" spans="1:6" x14ac:dyDescent="0.2">
      <c r="C39" s="22"/>
    </row>
    <row r="40" spans="1:6" x14ac:dyDescent="0.2">
      <c r="B40" s="1" t="s">
        <v>71</v>
      </c>
      <c r="C40" s="22"/>
      <c r="D40" s="126"/>
      <c r="E40" s="126"/>
    </row>
    <row r="41" spans="1:6" x14ac:dyDescent="0.2">
      <c r="A41" s="17"/>
      <c r="B41" s="18"/>
      <c r="C41" s="19"/>
      <c r="D41" s="19"/>
      <c r="E41" s="20"/>
      <c r="F41" s="32"/>
    </row>
    <row r="42" spans="1:6" x14ac:dyDescent="0.2">
      <c r="A42" s="1" t="s">
        <v>70</v>
      </c>
    </row>
    <row r="43" spans="1:6" x14ac:dyDescent="0.2">
      <c r="A43" s="17"/>
      <c r="B43" s="6" t="s">
        <v>67</v>
      </c>
      <c r="C43" s="134" t="s">
        <v>19</v>
      </c>
      <c r="D43" s="20"/>
      <c r="E43" s="19"/>
      <c r="F43" s="19"/>
    </row>
    <row r="50" spans="2:3" x14ac:dyDescent="0.2">
      <c r="C50" s="9"/>
    </row>
    <row r="51" spans="2:3" x14ac:dyDescent="0.2">
      <c r="C51" s="9"/>
    </row>
    <row r="52" spans="2:3" x14ac:dyDescent="0.2">
      <c r="C52" s="9"/>
    </row>
    <row r="53" spans="2:3" x14ac:dyDescent="0.2">
      <c r="C53" s="9"/>
    </row>
    <row r="54" spans="2:3" x14ac:dyDescent="0.2">
      <c r="C54" s="9"/>
    </row>
    <row r="55" spans="2:3" x14ac:dyDescent="0.2">
      <c r="B55" s="4"/>
    </row>
    <row r="56" spans="2:3" x14ac:dyDescent="0.2">
      <c r="C56" s="9"/>
    </row>
  </sheetData>
  <sheetProtection password="D7F2" sheet="1" objects="1" scenarios="1" selectLockedCells="1"/>
  <mergeCells count="12">
    <mergeCell ref="C21:C22"/>
    <mergeCell ref="C16:F16"/>
    <mergeCell ref="C12:F12"/>
    <mergeCell ref="C13:F13"/>
    <mergeCell ref="C14:F14"/>
    <mergeCell ref="C15:F15"/>
    <mergeCell ref="B8:F8"/>
    <mergeCell ref="B1:F1"/>
    <mergeCell ref="B6:F6"/>
    <mergeCell ref="B4:F4"/>
    <mergeCell ref="B5:F5"/>
    <mergeCell ref="B7:F7"/>
  </mergeCells>
  <phoneticPr fontId="2" type="noConversion"/>
  <conditionalFormatting sqref="C37 C39:C40">
    <cfRule type="cellIs" dxfId="10" priority="1" stopIfTrue="1" operator="equal">
      <formula>"Attention : le total des surfaces n'est pas égal à la surface de la parcelle"</formula>
    </cfRule>
  </conditionalFormatting>
  <conditionalFormatting sqref="D36:E36">
    <cfRule type="cellIs" dxfId="9" priority="2" stopIfTrue="1" operator="notBetween">
      <formula>0</formula>
      <formula>1000000000000</formula>
    </cfRule>
  </conditionalFormatting>
  <conditionalFormatting sqref="D33:E33">
    <cfRule type="cellIs" dxfId="8" priority="3" stopIfTrue="1" operator="equal">
      <formula>"Erreur"</formula>
    </cfRule>
  </conditionalFormatting>
  <hyperlinks>
    <hyperlink ref="C43" r:id="rId1"/>
  </hyperlinks>
  <pageMargins left="0.78740157480314965" right="0.78740157480314965" top="0.39370078740157483" bottom="0.59055118110236227" header="0" footer="0.39370078740157483"/>
  <pageSetup paperSize="9" scale="89" orientation="portrait" r:id="rId2"/>
  <headerFooter alignWithMargins="0">
    <oddFooter>&amp;L&amp;"Arial Narrow,Normal"&amp;8 6067.01-RN079a_Formulaire_Retention_version_a.xls/Svn/Grf, imprimé le &amp;D&amp;R&amp;"Arial Narrow,Normal"&amp;8BG Ingénieurs Conseils SA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90" zoomScaleNormal="90" zoomScaleSheetLayoutView="100" workbookViewId="0">
      <selection activeCell="D11" sqref="D11"/>
    </sheetView>
  </sheetViews>
  <sheetFormatPr baseColWidth="10" defaultRowHeight="16.5" x14ac:dyDescent="0.2"/>
  <cols>
    <col min="1" max="1" width="1.7109375" style="1" customWidth="1"/>
    <col min="2" max="2" width="39.7109375" style="2" customWidth="1"/>
    <col min="3" max="3" width="22.140625" style="4" customWidth="1"/>
    <col min="4" max="4" width="22.140625" style="23" customWidth="1"/>
    <col min="5" max="5" width="11" style="4" customWidth="1"/>
    <col min="6" max="6" width="8.5703125" style="19" customWidth="1"/>
    <col min="7" max="7" width="79.140625" style="32" hidden="1" customWidth="1"/>
    <col min="8" max="8" width="23.140625" style="19" hidden="1" customWidth="1"/>
    <col min="9" max="9" width="8.5703125" style="6" hidden="1" customWidth="1"/>
    <col min="10" max="11" width="0" style="19" hidden="1" customWidth="1"/>
    <col min="12" max="16384" width="11.42578125" style="19"/>
  </cols>
  <sheetData>
    <row r="1" spans="1:9" s="35" customFormat="1" ht="56.25" customHeight="1" x14ac:dyDescent="0.2">
      <c r="A1" s="34"/>
      <c r="B1" s="141" t="s">
        <v>119</v>
      </c>
      <c r="C1" s="141"/>
      <c r="D1" s="141"/>
      <c r="E1" s="141"/>
      <c r="G1" s="80"/>
      <c r="I1" s="36"/>
    </row>
    <row r="2" spans="1:9" s="30" customFormat="1" ht="6" customHeight="1" x14ac:dyDescent="0.2">
      <c r="A2" s="1"/>
      <c r="B2" s="84"/>
      <c r="C2" s="84"/>
      <c r="D2" s="84"/>
      <c r="E2" s="84"/>
      <c r="G2" s="87"/>
      <c r="I2" s="17"/>
    </row>
    <row r="3" spans="1:9" s="27" customFormat="1" x14ac:dyDescent="0.2">
      <c r="A3" s="26" t="s">
        <v>30</v>
      </c>
      <c r="F3" s="33"/>
    </row>
    <row r="4" spans="1:9" s="28" customFormat="1" ht="18.75" customHeight="1" x14ac:dyDescent="0.2">
      <c r="A4" s="29"/>
      <c r="B4" s="28" t="s">
        <v>115</v>
      </c>
      <c r="F4" s="103"/>
      <c r="G4" s="152" t="s">
        <v>25</v>
      </c>
      <c r="H4" s="152"/>
      <c r="I4" s="152"/>
    </row>
    <row r="5" spans="1:9" s="28" customFormat="1" ht="18.75" customHeight="1" x14ac:dyDescent="0.2">
      <c r="A5" s="29"/>
      <c r="B5" s="129" t="s">
        <v>103</v>
      </c>
      <c r="F5" s="103"/>
      <c r="G5" s="152" t="s">
        <v>72</v>
      </c>
      <c r="H5" s="152"/>
      <c r="I5" s="152"/>
    </row>
    <row r="6" spans="1:9" s="28" customFormat="1" ht="18.75" customHeight="1" x14ac:dyDescent="0.2">
      <c r="A6" s="29"/>
      <c r="B6" s="130" t="s">
        <v>116</v>
      </c>
      <c r="C6" s="127"/>
      <c r="D6" s="127"/>
      <c r="F6" s="103"/>
    </row>
    <row r="7" spans="1:9" s="27" customFormat="1" x14ac:dyDescent="0.2">
      <c r="A7" s="26"/>
      <c r="F7" s="33"/>
    </row>
    <row r="8" spans="1:9" s="27" customFormat="1" x14ac:dyDescent="0.2">
      <c r="A8" s="26" t="s">
        <v>94</v>
      </c>
      <c r="F8" s="33"/>
    </row>
    <row r="9" spans="1:9" x14ac:dyDescent="0.2">
      <c r="B9" s="2" t="s">
        <v>73</v>
      </c>
      <c r="C9" s="19"/>
      <c r="D9" s="135" t="str">
        <f>IF(SUM('Données du projet'!D24:D32)&lt;&gt;0,"oui","non")</f>
        <v>non</v>
      </c>
      <c r="E9" s="19"/>
      <c r="G9" s="19"/>
      <c r="I9" s="19"/>
    </row>
    <row r="10" spans="1:9" s="106" customFormat="1" ht="17.25" customHeight="1" x14ac:dyDescent="0.2">
      <c r="A10" s="105"/>
      <c r="B10" s="153" t="str">
        <f>IF(Calcul!D9="oui","Le coefficient de ruissellement maximal selon le PGEE est égal au coefficient de ruissellement actuel, soit "&amp;100*'Données du projet'!D36&amp;"%.","")</f>
        <v/>
      </c>
      <c r="C10" s="153"/>
      <c r="D10" s="153"/>
      <c r="F10" s="107"/>
    </row>
    <row r="11" spans="1:9" ht="17.25" customHeight="1" x14ac:dyDescent="0.2">
      <c r="A11" s="17"/>
      <c r="B11" s="154" t="str">
        <f>IF(Calcul!D9="oui","","Le Cr maximal restitué au réseau selon le plan PGEE en annexe est de : ")</f>
        <v xml:space="preserve">Le Cr maximal restitué au réseau selon le plan PGEE en annexe est de : </v>
      </c>
      <c r="C11" s="155"/>
      <c r="D11" s="86">
        <v>0.15</v>
      </c>
      <c r="E11" s="31"/>
    </row>
    <row r="12" spans="1:9" ht="17.25" customHeight="1" x14ac:dyDescent="0.2">
      <c r="A12" s="17"/>
      <c r="B12" s="132"/>
      <c r="C12" s="132"/>
      <c r="D12" s="133"/>
      <c r="E12" s="31"/>
    </row>
    <row r="13" spans="1:9" ht="17.25" customHeight="1" x14ac:dyDescent="0.2">
      <c r="A13" s="17" t="s">
        <v>60</v>
      </c>
      <c r="B13" s="132"/>
      <c r="C13" s="132"/>
      <c r="D13" s="132"/>
      <c r="E13" s="31"/>
      <c r="G13" s="112"/>
      <c r="H13" s="113"/>
    </row>
    <row r="14" spans="1:9" x14ac:dyDescent="0.2">
      <c r="A14" s="17"/>
      <c r="B14" s="6" t="s">
        <v>104</v>
      </c>
      <c r="C14" s="19"/>
      <c r="D14" s="32"/>
      <c r="E14" s="19"/>
      <c r="G14" s="89" t="s">
        <v>22</v>
      </c>
      <c r="H14" s="90"/>
      <c r="I14" s="19"/>
    </row>
    <row r="15" spans="1:9" x14ac:dyDescent="0.2">
      <c r="A15" s="17"/>
      <c r="B15" s="6" t="s">
        <v>86</v>
      </c>
      <c r="C15" s="92">
        <f>39.02/(10/60+0.241)*2.78</f>
        <v>266.08896156991005</v>
      </c>
      <c r="D15" s="32" t="s">
        <v>88</v>
      </c>
      <c r="E15" s="19"/>
      <c r="F15" s="32"/>
      <c r="G15" s="91" t="s">
        <v>76</v>
      </c>
      <c r="H15" s="93" t="s">
        <v>79</v>
      </c>
    </row>
    <row r="16" spans="1:9" x14ac:dyDescent="0.2">
      <c r="A16" s="17"/>
      <c r="B16" s="6" t="s">
        <v>31</v>
      </c>
      <c r="C16" s="108" t="e">
        <f>C15*'Données du projet'!E19*'Données du projet'!D36/10000</f>
        <v>#DIV/0!</v>
      </c>
      <c r="D16" s="32" t="s">
        <v>21</v>
      </c>
      <c r="E16" s="19"/>
      <c r="H16" s="32"/>
      <c r="I16" s="32"/>
    </row>
    <row r="17" spans="1:12" x14ac:dyDescent="0.2">
      <c r="A17" s="17"/>
      <c r="B17" s="6" t="s">
        <v>58</v>
      </c>
      <c r="C17" s="108" t="e">
        <f>C15*'Données du projet'!E19*'Données du projet'!E36/10000</f>
        <v>#DIV/0!</v>
      </c>
      <c r="D17" s="32" t="s">
        <v>21</v>
      </c>
      <c r="E17" s="19"/>
      <c r="G17" s="19"/>
      <c r="I17" s="19"/>
    </row>
    <row r="18" spans="1:12" x14ac:dyDescent="0.2">
      <c r="A18" s="17"/>
      <c r="B18" s="6" t="s">
        <v>77</v>
      </c>
      <c r="C18" s="128">
        <f>C15*'Données du projet'!E19*D11/10000</f>
        <v>0</v>
      </c>
      <c r="D18" s="32" t="s">
        <v>21</v>
      </c>
      <c r="E18" s="19"/>
      <c r="G18" s="19"/>
      <c r="I18" s="19"/>
    </row>
    <row r="19" spans="1:12" x14ac:dyDescent="0.2">
      <c r="A19" s="6"/>
      <c r="B19" s="109" t="s">
        <v>59</v>
      </c>
      <c r="C19" s="110">
        <f>IF(D9="non",C18,C16)</f>
        <v>0</v>
      </c>
      <c r="D19" s="111" t="s">
        <v>21</v>
      </c>
      <c r="E19" s="19"/>
      <c r="F19" s="20"/>
      <c r="G19" s="19"/>
      <c r="I19" s="19"/>
    </row>
    <row r="20" spans="1:12" x14ac:dyDescent="0.2">
      <c r="A20" s="17"/>
      <c r="B20" s="6"/>
      <c r="C20" s="20"/>
      <c r="D20" s="32"/>
      <c r="E20" s="19"/>
      <c r="G20" s="101"/>
      <c r="H20" s="101"/>
      <c r="I20" s="101"/>
      <c r="J20" s="101"/>
      <c r="K20" s="101"/>
      <c r="L20" s="101"/>
    </row>
    <row r="21" spans="1:12" x14ac:dyDescent="0.2">
      <c r="A21" s="17" t="s">
        <v>68</v>
      </c>
      <c r="B21" s="6"/>
      <c r="C21" s="19"/>
      <c r="D21" s="32"/>
      <c r="E21" s="19"/>
      <c r="G21" s="19"/>
      <c r="I21" s="19"/>
    </row>
    <row r="22" spans="1:12" x14ac:dyDescent="0.2">
      <c r="A22" s="17"/>
      <c r="B22" s="6" t="s">
        <v>64</v>
      </c>
      <c r="C22" s="30" t="e">
        <f>IF(OR(C19&gt;=C17,'Données du projet'!E36&lt;=0.1),"non","oui")</f>
        <v>#DIV/0!</v>
      </c>
      <c r="D22" s="32"/>
      <c r="E22" s="19"/>
      <c r="G22" s="102"/>
      <c r="H22" s="102"/>
    </row>
    <row r="23" spans="1:12" x14ac:dyDescent="0.2">
      <c r="A23" s="17"/>
      <c r="B23" s="6" t="s">
        <v>33</v>
      </c>
      <c r="C23" s="96" t="e">
        <f>'Données du projet'!D38</f>
        <v>#DIV/0!</v>
      </c>
      <c r="D23" s="32" t="s">
        <v>47</v>
      </c>
      <c r="E23" s="19"/>
      <c r="G23" s="119" t="s">
        <v>74</v>
      </c>
      <c r="H23" s="120"/>
      <c r="I23" s="121"/>
    </row>
    <row r="24" spans="1:12" x14ac:dyDescent="0.2">
      <c r="A24" s="17"/>
      <c r="B24" s="6" t="s">
        <v>34</v>
      </c>
      <c r="C24" s="96" t="e">
        <f>'Données du projet'!E38</f>
        <v>#DIV/0!</v>
      </c>
      <c r="D24" s="32" t="s">
        <v>47</v>
      </c>
      <c r="E24" s="19"/>
      <c r="G24" s="94" t="s">
        <v>50</v>
      </c>
      <c r="H24" s="95" t="s">
        <v>84</v>
      </c>
      <c r="I24" s="123" t="s">
        <v>81</v>
      </c>
    </row>
    <row r="25" spans="1:12" x14ac:dyDescent="0.2">
      <c r="A25" s="17"/>
      <c r="B25" s="6" t="s">
        <v>75</v>
      </c>
      <c r="C25" s="92" t="e">
        <f>+C19/C24</f>
        <v>#DIV/0!</v>
      </c>
      <c r="D25" s="32" t="s">
        <v>89</v>
      </c>
      <c r="E25" s="19"/>
      <c r="G25" s="94" t="s">
        <v>52</v>
      </c>
      <c r="H25" s="95"/>
      <c r="I25" s="122"/>
    </row>
    <row r="26" spans="1:12" x14ac:dyDescent="0.2">
      <c r="A26" s="17"/>
      <c r="B26" s="109" t="s">
        <v>16</v>
      </c>
      <c r="C26" s="114" t="e">
        <f>IF(C22="non",0,IF(C25&lt;20,"hors domaine de validité",IF(C25&lt;140,0.01*POWER(C25,2) - 2.9*C25 + 295,85)*C24))</f>
        <v>#DIV/0!</v>
      </c>
      <c r="D26" s="111" t="s">
        <v>2</v>
      </c>
      <c r="E26" s="19"/>
      <c r="F26" s="104"/>
      <c r="G26" s="94" t="s">
        <v>51</v>
      </c>
      <c r="H26" s="95" t="s">
        <v>82</v>
      </c>
      <c r="I26" s="122"/>
    </row>
    <row r="27" spans="1:12" x14ac:dyDescent="0.2">
      <c r="I27" s="19"/>
    </row>
    <row r="28" spans="1:12" x14ac:dyDescent="0.2">
      <c r="A28" s="1" t="s">
        <v>65</v>
      </c>
      <c r="I28" s="19"/>
    </row>
    <row r="29" spans="1:12" ht="33.75" customHeight="1" x14ac:dyDescent="0.2">
      <c r="A29" s="17"/>
      <c r="B29" s="149" t="s">
        <v>63</v>
      </c>
      <c r="C29" s="149"/>
      <c r="D29" s="149"/>
      <c r="E29" s="149"/>
      <c r="I29" s="19"/>
    </row>
    <row r="30" spans="1:12" ht="33.75" customHeight="1" x14ac:dyDescent="0.2">
      <c r="A30" s="17"/>
      <c r="B30" s="149" t="s">
        <v>105</v>
      </c>
      <c r="C30" s="149"/>
      <c r="D30" s="149"/>
      <c r="E30" s="149"/>
      <c r="I30" s="19"/>
    </row>
    <row r="31" spans="1:12" ht="17.25" customHeight="1" x14ac:dyDescent="0.2">
      <c r="A31" s="17"/>
      <c r="B31" s="149" t="s">
        <v>23</v>
      </c>
      <c r="C31" s="149"/>
      <c r="D31" s="149"/>
      <c r="E31" s="149"/>
      <c r="I31" s="19"/>
    </row>
    <row r="32" spans="1:12" x14ac:dyDescent="0.2">
      <c r="I32" s="19"/>
    </row>
    <row r="33" spans="1:9" x14ac:dyDescent="0.2">
      <c r="A33" s="1" t="s">
        <v>61</v>
      </c>
      <c r="I33" s="19"/>
    </row>
    <row r="34" spans="1:9" ht="33" customHeight="1" x14ac:dyDescent="0.2">
      <c r="A34" s="17"/>
      <c r="B34" s="149" t="s">
        <v>106</v>
      </c>
      <c r="C34" s="149"/>
      <c r="D34" s="149"/>
      <c r="E34" s="149"/>
    </row>
    <row r="35" spans="1:9" ht="36.75" customHeight="1" x14ac:dyDescent="0.2">
      <c r="B35" s="149" t="s">
        <v>120</v>
      </c>
      <c r="C35" s="149"/>
      <c r="D35" s="149"/>
      <c r="E35" s="149"/>
      <c r="G35" s="89" t="s">
        <v>22</v>
      </c>
      <c r="H35" s="90"/>
      <c r="I35" s="19"/>
    </row>
    <row r="36" spans="1:9" ht="16.5" customHeight="1" x14ac:dyDescent="0.2">
      <c r="B36" s="2" t="s">
        <v>86</v>
      </c>
      <c r="C36" s="92">
        <f>39.02/(5/60+0.241)*2.78</f>
        <v>334.45714285714291</v>
      </c>
      <c r="D36" s="32" t="s">
        <v>90</v>
      </c>
      <c r="E36" s="31"/>
      <c r="G36" s="91" t="s">
        <v>76</v>
      </c>
      <c r="H36" s="93" t="s">
        <v>80</v>
      </c>
    </row>
    <row r="37" spans="1:9" x14ac:dyDescent="0.2">
      <c r="B37" s="21" t="s">
        <v>17</v>
      </c>
      <c r="C37" s="25" t="e">
        <f>IF(C22="non","-","de "&amp;ROUND(C36*C24,-0.5)&amp;" à "&amp;ROUND(1.5*C36*C24,-0.5))</f>
        <v>#DIV/0!</v>
      </c>
      <c r="D37" s="83" t="s">
        <v>21</v>
      </c>
      <c r="G37" s="32" t="s">
        <v>112</v>
      </c>
    </row>
    <row r="38" spans="1:9" x14ac:dyDescent="0.2">
      <c r="B38" s="150" t="s">
        <v>123</v>
      </c>
      <c r="C38" s="151"/>
      <c r="D38" s="151"/>
      <c r="E38" s="151"/>
    </row>
    <row r="39" spans="1:9" x14ac:dyDescent="0.2">
      <c r="B39" s="151"/>
      <c r="C39" s="151"/>
      <c r="D39" s="151"/>
      <c r="E39" s="151"/>
    </row>
    <row r="40" spans="1:9" x14ac:dyDescent="0.2">
      <c r="B40" s="19"/>
      <c r="C40" s="19"/>
      <c r="D40" s="19"/>
    </row>
    <row r="41" spans="1:9" x14ac:dyDescent="0.2">
      <c r="A41" s="1" t="s">
        <v>62</v>
      </c>
    </row>
    <row r="42" spans="1:9" ht="17.25" customHeight="1" x14ac:dyDescent="0.2">
      <c r="B42" s="2" t="s">
        <v>125</v>
      </c>
      <c r="G42" s="19"/>
      <c r="I42" s="19"/>
    </row>
    <row r="43" spans="1:9" ht="17.25" customHeight="1" x14ac:dyDescent="0.2">
      <c r="B43" s="149" t="s">
        <v>24</v>
      </c>
      <c r="C43" s="149"/>
      <c r="D43" s="149"/>
      <c r="E43" s="149"/>
      <c r="G43" s="19"/>
      <c r="I43" s="19"/>
    </row>
    <row r="44" spans="1:9" ht="48" customHeight="1" x14ac:dyDescent="0.2">
      <c r="A44" s="17"/>
      <c r="B44" s="149" t="s">
        <v>124</v>
      </c>
      <c r="C44" s="149"/>
      <c r="D44" s="149"/>
      <c r="E44" s="149"/>
    </row>
    <row r="45" spans="1:9" ht="16.5" customHeight="1" x14ac:dyDescent="0.2">
      <c r="A45" s="17"/>
      <c r="B45" s="31"/>
      <c r="C45" s="31"/>
      <c r="D45" s="82"/>
      <c r="E45" s="31"/>
    </row>
    <row r="46" spans="1:9" x14ac:dyDescent="0.2">
      <c r="B46" s="1" t="s">
        <v>85</v>
      </c>
    </row>
    <row r="47" spans="1:9" x14ac:dyDescent="0.2">
      <c r="B47" s="15" t="s">
        <v>107</v>
      </c>
    </row>
    <row r="48" spans="1:9" s="27" customFormat="1" x14ac:dyDescent="0.2">
      <c r="A48" s="26"/>
      <c r="B48" s="15" t="s">
        <v>108</v>
      </c>
      <c r="F48" s="33"/>
      <c r="I48" s="81"/>
    </row>
    <row r="49" spans="2:2" x14ac:dyDescent="0.2">
      <c r="B49" s="15" t="s">
        <v>109</v>
      </c>
    </row>
    <row r="50" spans="2:2" x14ac:dyDescent="0.2">
      <c r="B50" s="15" t="s">
        <v>110</v>
      </c>
    </row>
    <row r="51" spans="2:2" x14ac:dyDescent="0.2">
      <c r="B51" s="15" t="s">
        <v>111</v>
      </c>
    </row>
  </sheetData>
  <sheetProtection password="D7F2" sheet="1" objects="1" scenarios="1" selectLockedCells="1"/>
  <mergeCells count="13">
    <mergeCell ref="B1:E1"/>
    <mergeCell ref="B30:E30"/>
    <mergeCell ref="B34:E34"/>
    <mergeCell ref="B29:E29"/>
    <mergeCell ref="G4:I4"/>
    <mergeCell ref="G5:I5"/>
    <mergeCell ref="B10:D10"/>
    <mergeCell ref="B11:C11"/>
    <mergeCell ref="B44:E44"/>
    <mergeCell ref="B31:E31"/>
    <mergeCell ref="B43:E43"/>
    <mergeCell ref="B35:E35"/>
    <mergeCell ref="B38:E39"/>
  </mergeCells>
  <phoneticPr fontId="2" type="noConversion"/>
  <conditionalFormatting sqref="B49:C51 B10:D10 B46 B23:D25 B41:D45 B28:D36 E23:E26 A23:A26 A28:A45 A27:E27 E28:E37 E40:E45">
    <cfRule type="expression" dxfId="7" priority="1" stopIfTrue="1">
      <formula>$C$22="non"</formula>
    </cfRule>
  </conditionalFormatting>
  <conditionalFormatting sqref="D26 B26 C37:D37 B37:B38">
    <cfRule type="expression" dxfId="6" priority="2" stopIfTrue="1">
      <formula>$C$22="non"</formula>
    </cfRule>
  </conditionalFormatting>
  <conditionalFormatting sqref="D11:D12 B11:C11">
    <cfRule type="expression" dxfId="5" priority="3" stopIfTrue="1">
      <formula>$D$9="oui"</formula>
    </cfRule>
  </conditionalFormatting>
  <conditionalFormatting sqref="G22">
    <cfRule type="expression" dxfId="4" priority="4" stopIfTrue="1">
      <formula>#REF!="Erreur"</formula>
    </cfRule>
  </conditionalFormatting>
  <conditionalFormatting sqref="C26">
    <cfRule type="expression" dxfId="3" priority="5" stopIfTrue="1">
      <formula>$C$22="non"</formula>
    </cfRule>
    <cfRule type="cellIs" dxfId="2" priority="6" stopIfTrue="1" operator="equal">
      <formula>"hors domaine de validité"</formula>
    </cfRule>
  </conditionalFormatting>
  <conditionalFormatting sqref="B18:D18">
    <cfRule type="expression" dxfId="1" priority="7" stopIfTrue="1">
      <formula>$D$9="oui"</formula>
    </cfRule>
  </conditionalFormatting>
  <conditionalFormatting sqref="B19:D19">
    <cfRule type="expression" dxfId="0" priority="8" stopIfTrue="1">
      <formula>AND($D$9="oui",$C$22="non")</formula>
    </cfRule>
  </conditionalFormatting>
  <dataValidations count="1">
    <dataValidation type="decimal" allowBlank="1" showInputMessage="1" showErrorMessage="1" errorTitle="Erreur de saisie" error="Veuillez cliquer sur annuler et saisir un Cr compris entre 10% et 100%" sqref="D11">
      <formula1>0.1</formula1>
      <formula2>1</formula2>
    </dataValidation>
  </dataValidations>
  <pageMargins left="0.78740157480314965" right="0.78740157480314965" top="0.39370078740157483" bottom="0.59055118110236227" header="0" footer="0.39370078740157483"/>
  <pageSetup paperSize="9" scale="80" orientation="portrait" r:id="rId1"/>
  <headerFooter alignWithMargins="0">
    <oddFooter>&amp;L&amp;"Arial Narrow,Normal"&amp;8 6067.01-RN079a_Formulaire_Retention_version_a.xls/Svn/Grf, imprimé le &amp;D&amp;R&amp;"Arial Narrow,Normal"&amp;8BG Ingénieurs Conseils 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election activeCell="I45" sqref="I45"/>
    </sheetView>
  </sheetViews>
  <sheetFormatPr baseColWidth="10" defaultRowHeight="12.75" x14ac:dyDescent="0.2"/>
  <cols>
    <col min="1" max="1" width="3.85546875" style="41" customWidth="1"/>
    <col min="2" max="2" width="26.5703125" style="42" customWidth="1"/>
    <col min="3" max="3" width="15.5703125" style="42" customWidth="1"/>
    <col min="4" max="5" width="11.42578125" style="42"/>
    <col min="6" max="6" width="11.42578125" style="66"/>
    <col min="7" max="7" width="23.5703125" style="42" customWidth="1"/>
    <col min="8" max="8" width="36.85546875" style="42" customWidth="1"/>
    <col min="9" max="16384" width="11.42578125" style="42"/>
  </cols>
  <sheetData>
    <row r="1" spans="1:8" x14ac:dyDescent="0.2">
      <c r="A1" s="47" t="s">
        <v>4</v>
      </c>
      <c r="C1" s="48"/>
      <c r="D1" s="49"/>
      <c r="E1" s="51"/>
      <c r="F1" s="68"/>
      <c r="G1" s="50"/>
      <c r="H1" s="52"/>
    </row>
    <row r="2" spans="1:8" ht="15" customHeight="1" x14ac:dyDescent="0.2">
      <c r="B2" s="156" t="s">
        <v>7</v>
      </c>
      <c r="C2" s="157"/>
      <c r="D2" s="157"/>
      <c r="E2" s="157"/>
      <c r="F2" s="157"/>
      <c r="G2" s="157"/>
      <c r="H2" s="157"/>
    </row>
    <row r="3" spans="1:8" ht="25.5" customHeight="1" x14ac:dyDescent="0.2">
      <c r="B3" s="156" t="s">
        <v>5</v>
      </c>
      <c r="C3" s="157"/>
      <c r="D3" s="157"/>
      <c r="E3" s="157"/>
      <c r="F3" s="157"/>
      <c r="G3" s="157"/>
      <c r="H3" s="157"/>
    </row>
    <row r="4" spans="1:8" ht="25.5" customHeight="1" x14ac:dyDescent="0.2">
      <c r="B4" s="156" t="s">
        <v>78</v>
      </c>
      <c r="C4" s="157"/>
      <c r="D4" s="157"/>
      <c r="E4" s="157"/>
      <c r="F4" s="157"/>
      <c r="G4" s="157"/>
      <c r="H4" s="157"/>
    </row>
    <row r="5" spans="1:8" ht="15" customHeight="1" thickBot="1" x14ac:dyDescent="0.25">
      <c r="B5" s="156" t="s">
        <v>6</v>
      </c>
      <c r="C5" s="157"/>
      <c r="D5" s="157"/>
      <c r="E5" s="157"/>
      <c r="F5" s="157"/>
      <c r="G5" s="157"/>
      <c r="H5" s="157"/>
    </row>
    <row r="6" spans="1:8" x14ac:dyDescent="0.2">
      <c r="A6" s="88"/>
      <c r="F6" s="72" t="s">
        <v>50</v>
      </c>
      <c r="G6" s="98"/>
      <c r="H6" s="124" t="s">
        <v>84</v>
      </c>
    </row>
    <row r="7" spans="1:8" x14ac:dyDescent="0.2">
      <c r="A7" s="41" t="s">
        <v>44</v>
      </c>
      <c r="F7" s="73" t="s">
        <v>39</v>
      </c>
      <c r="G7" s="99"/>
      <c r="H7" s="117"/>
    </row>
    <row r="8" spans="1:8" x14ac:dyDescent="0.2">
      <c r="B8" s="57" t="s">
        <v>35</v>
      </c>
      <c r="C8" s="54" t="s">
        <v>36</v>
      </c>
      <c r="D8" s="53" t="s">
        <v>48</v>
      </c>
      <c r="F8" s="73"/>
      <c r="G8" s="99"/>
      <c r="H8" s="117"/>
    </row>
    <row r="9" spans="1:8" x14ac:dyDescent="0.2">
      <c r="B9" s="58" t="s">
        <v>37</v>
      </c>
      <c r="C9" s="55" t="s">
        <v>38</v>
      </c>
      <c r="D9" s="56" t="s">
        <v>49</v>
      </c>
      <c r="F9" s="73" t="s">
        <v>51</v>
      </c>
      <c r="G9" s="99"/>
      <c r="H9" s="125" t="s">
        <v>82</v>
      </c>
    </row>
    <row r="10" spans="1:8" s="65" customFormat="1" ht="13.5" thickBot="1" x14ac:dyDescent="0.25">
      <c r="A10" s="64"/>
      <c r="B10" s="62">
        <v>0</v>
      </c>
      <c r="C10" s="62">
        <v>350</v>
      </c>
      <c r="D10" s="69">
        <f t="shared" ref="D10:D28" si="0" xml:space="preserve"> 0.01*POWER(B10,2) - 2.9*B10 + 295</f>
        <v>295</v>
      </c>
      <c r="E10" s="115"/>
      <c r="F10" s="74"/>
      <c r="G10" s="100" t="s">
        <v>83</v>
      </c>
      <c r="H10" s="118"/>
    </row>
    <row r="11" spans="1:8" s="65" customFormat="1" x14ac:dyDescent="0.2">
      <c r="A11" s="64"/>
      <c r="B11" s="63">
        <v>5</v>
      </c>
      <c r="C11" s="63">
        <v>315</v>
      </c>
      <c r="D11" s="69">
        <f t="shared" si="0"/>
        <v>280.75</v>
      </c>
      <c r="E11" s="115"/>
    </row>
    <row r="12" spans="1:8" s="65" customFormat="1" x14ac:dyDescent="0.2">
      <c r="A12" s="64"/>
      <c r="B12" s="63">
        <v>10</v>
      </c>
      <c r="C12" s="63">
        <v>280</v>
      </c>
      <c r="D12" s="69">
        <f t="shared" si="0"/>
        <v>267</v>
      </c>
      <c r="E12" s="116"/>
    </row>
    <row r="13" spans="1:8" s="41" customFormat="1" x14ac:dyDescent="0.2">
      <c r="B13" s="75">
        <v>20</v>
      </c>
      <c r="C13" s="75">
        <v>245</v>
      </c>
      <c r="D13" s="69">
        <f t="shared" si="0"/>
        <v>241</v>
      </c>
      <c r="E13" s="67"/>
    </row>
    <row r="14" spans="1:8" x14ac:dyDescent="0.2">
      <c r="B14" s="76">
        <v>30</v>
      </c>
      <c r="C14" s="76">
        <v>215</v>
      </c>
      <c r="D14" s="69">
        <f t="shared" si="0"/>
        <v>217</v>
      </c>
      <c r="E14" s="66"/>
      <c r="F14" s="42"/>
    </row>
    <row r="15" spans="1:8" x14ac:dyDescent="0.2">
      <c r="B15" s="76">
        <v>40</v>
      </c>
      <c r="C15" s="76">
        <v>195</v>
      </c>
      <c r="D15" s="69">
        <f t="shared" si="0"/>
        <v>195</v>
      </c>
      <c r="E15" s="66"/>
      <c r="F15" s="42"/>
    </row>
    <row r="16" spans="1:8" x14ac:dyDescent="0.2">
      <c r="B16" s="76">
        <v>50</v>
      </c>
      <c r="C16" s="76">
        <v>175</v>
      </c>
      <c r="D16" s="69">
        <f t="shared" si="0"/>
        <v>175</v>
      </c>
      <c r="E16" s="66"/>
      <c r="F16" s="42"/>
    </row>
    <row r="17" spans="1:6" x14ac:dyDescent="0.2">
      <c r="B17" s="76">
        <v>60</v>
      </c>
      <c r="C17" s="76">
        <v>160</v>
      </c>
      <c r="D17" s="69">
        <f t="shared" si="0"/>
        <v>157</v>
      </c>
      <c r="E17" s="66"/>
      <c r="F17" s="42"/>
    </row>
    <row r="18" spans="1:6" x14ac:dyDescent="0.2">
      <c r="B18" s="76">
        <v>70</v>
      </c>
      <c r="C18" s="76">
        <v>145</v>
      </c>
      <c r="D18" s="69">
        <f t="shared" si="0"/>
        <v>141</v>
      </c>
      <c r="E18" s="66"/>
      <c r="F18" s="42"/>
    </row>
    <row r="19" spans="1:6" x14ac:dyDescent="0.2">
      <c r="B19" s="76">
        <v>80</v>
      </c>
      <c r="C19" s="76">
        <v>130</v>
      </c>
      <c r="D19" s="69">
        <f t="shared" si="0"/>
        <v>127</v>
      </c>
      <c r="E19" s="66"/>
      <c r="F19" s="42"/>
    </row>
    <row r="20" spans="1:6" x14ac:dyDescent="0.2">
      <c r="B20" s="76">
        <v>90</v>
      </c>
      <c r="C20" s="76">
        <v>120</v>
      </c>
      <c r="D20" s="69">
        <f t="shared" si="0"/>
        <v>115</v>
      </c>
      <c r="E20" s="66"/>
      <c r="F20" s="42"/>
    </row>
    <row r="21" spans="1:6" x14ac:dyDescent="0.2">
      <c r="B21" s="76">
        <v>100</v>
      </c>
      <c r="C21" s="76">
        <v>110</v>
      </c>
      <c r="D21" s="69">
        <f t="shared" si="0"/>
        <v>105</v>
      </c>
      <c r="E21" s="66"/>
      <c r="F21" s="42"/>
    </row>
    <row r="22" spans="1:6" x14ac:dyDescent="0.2">
      <c r="B22" s="76">
        <v>110</v>
      </c>
      <c r="C22" s="76">
        <v>100</v>
      </c>
      <c r="D22" s="69">
        <f t="shared" si="0"/>
        <v>97</v>
      </c>
      <c r="E22" s="66"/>
      <c r="F22" s="42"/>
    </row>
    <row r="23" spans="1:6" s="41" customFormat="1" x14ac:dyDescent="0.2">
      <c r="B23" s="77">
        <v>120</v>
      </c>
      <c r="C23" s="77">
        <v>95</v>
      </c>
      <c r="D23" s="69">
        <f t="shared" si="0"/>
        <v>91</v>
      </c>
      <c r="E23" s="67"/>
    </row>
    <row r="24" spans="1:6" s="41" customFormat="1" x14ac:dyDescent="0.2">
      <c r="B24" s="78">
        <v>130</v>
      </c>
      <c r="C24" s="78">
        <v>90</v>
      </c>
      <c r="D24" s="69">
        <f t="shared" si="0"/>
        <v>87</v>
      </c>
      <c r="E24" s="67"/>
    </row>
    <row r="25" spans="1:6" x14ac:dyDescent="0.2">
      <c r="B25" s="78">
        <v>140</v>
      </c>
      <c r="C25" s="78">
        <v>87</v>
      </c>
      <c r="D25" s="69">
        <f t="shared" si="0"/>
        <v>85</v>
      </c>
      <c r="E25" s="66"/>
      <c r="F25" s="42"/>
    </row>
    <row r="26" spans="1:6" s="55" customFormat="1" x14ac:dyDescent="0.2">
      <c r="A26" s="70"/>
      <c r="B26" s="79">
        <v>150</v>
      </c>
      <c r="C26" s="79">
        <v>85</v>
      </c>
      <c r="D26" s="69">
        <f t="shared" si="0"/>
        <v>85</v>
      </c>
      <c r="E26" s="71"/>
    </row>
    <row r="27" spans="1:6" x14ac:dyDescent="0.2">
      <c r="B27" s="63">
        <v>160</v>
      </c>
      <c r="C27" s="63">
        <v>85</v>
      </c>
      <c r="D27" s="69">
        <f t="shared" si="0"/>
        <v>87</v>
      </c>
      <c r="E27" s="66"/>
      <c r="F27" s="42"/>
    </row>
    <row r="28" spans="1:6" x14ac:dyDescent="0.2">
      <c r="B28" s="63">
        <v>170</v>
      </c>
      <c r="C28" s="63">
        <v>85</v>
      </c>
      <c r="D28" s="69">
        <f t="shared" si="0"/>
        <v>91</v>
      </c>
      <c r="E28" s="66"/>
      <c r="F28" s="42"/>
    </row>
    <row r="29" spans="1:6" x14ac:dyDescent="0.2">
      <c r="C29" s="59"/>
      <c r="D29" s="59"/>
      <c r="E29" s="61"/>
    </row>
    <row r="31" spans="1:6" x14ac:dyDescent="0.2">
      <c r="A31" s="41" t="s">
        <v>40</v>
      </c>
      <c r="C31" s="41" t="s">
        <v>2</v>
      </c>
    </row>
    <row r="32" spans="1:6" x14ac:dyDescent="0.2">
      <c r="B32" s="42" t="s">
        <v>11</v>
      </c>
      <c r="C32" s="42" t="s">
        <v>0</v>
      </c>
      <c r="D32" s="43">
        <v>1</v>
      </c>
    </row>
    <row r="33" spans="2:4" x14ac:dyDescent="0.2">
      <c r="B33" s="42" t="s">
        <v>13</v>
      </c>
      <c r="C33" s="42" t="s">
        <v>14</v>
      </c>
      <c r="D33" s="44">
        <v>0.5</v>
      </c>
    </row>
    <row r="34" spans="2:4" x14ac:dyDescent="0.2">
      <c r="B34" s="42" t="s">
        <v>41</v>
      </c>
      <c r="C34" s="42" t="s">
        <v>1</v>
      </c>
      <c r="D34" s="43">
        <v>20</v>
      </c>
    </row>
    <row r="35" spans="2:4" x14ac:dyDescent="0.2">
      <c r="B35" s="42" t="s">
        <v>42</v>
      </c>
      <c r="C35" s="42" t="s">
        <v>3</v>
      </c>
      <c r="D35" s="45">
        <f>D34*D32</f>
        <v>20</v>
      </c>
    </row>
    <row r="36" spans="2:4" x14ac:dyDescent="0.2">
      <c r="B36" s="42" t="s">
        <v>37</v>
      </c>
      <c r="C36" s="42" t="s">
        <v>35</v>
      </c>
      <c r="D36" s="42">
        <f>+D35/(D33*D32)</f>
        <v>40</v>
      </c>
    </row>
    <row r="37" spans="2:4" x14ac:dyDescent="0.2">
      <c r="B37" s="42" t="s">
        <v>45</v>
      </c>
      <c r="C37" s="42" t="s">
        <v>46</v>
      </c>
      <c r="D37" s="42">
        <f>D33*D32</f>
        <v>0.5</v>
      </c>
    </row>
    <row r="39" spans="2:4" x14ac:dyDescent="0.2">
      <c r="B39" s="42" t="s">
        <v>38</v>
      </c>
      <c r="C39" s="42" t="s">
        <v>36</v>
      </c>
      <c r="D39" s="46">
        <f xml:space="preserve"> 0.0105*POWER(D34/D33,2) - 3.3*D34/D33 + 362</f>
        <v>246.8</v>
      </c>
    </row>
    <row r="40" spans="2:4" x14ac:dyDescent="0.2">
      <c r="B40" s="42" t="s">
        <v>43</v>
      </c>
      <c r="C40" s="42" t="s">
        <v>2</v>
      </c>
      <c r="D40" s="60">
        <f>+D39*D33*D32</f>
        <v>123.4</v>
      </c>
    </row>
    <row r="41" spans="2:4" x14ac:dyDescent="0.2">
      <c r="D41" s="60">
        <f>( 0.0105*POWER(D34/D33,2) - 3.3*D34/D33 + 362)*D33*D32</f>
        <v>123.4</v>
      </c>
    </row>
    <row r="42" spans="2:4" x14ac:dyDescent="0.2">
      <c r="D42" s="60">
        <f>( 0.0105*POWER(D35/D37,2) - 3.3*D35/D37 + 362)*D37</f>
        <v>123.4</v>
      </c>
    </row>
  </sheetData>
  <mergeCells count="4">
    <mergeCell ref="B2:H2"/>
    <mergeCell ref="B3:H3"/>
    <mergeCell ref="B4:H4"/>
    <mergeCell ref="B5:H5"/>
  </mergeCells>
  <phoneticPr fontId="0" type="noConversion"/>
  <pageMargins left="0.78740157480314965" right="0.78740157480314965" top="0.39370078740157483" bottom="0.59055118110236227" header="0" footer="0.39370078740157483"/>
  <pageSetup paperSize="9" scale="57" fitToHeight="2" orientation="portrait" r:id="rId1"/>
  <headerFooter alignWithMargins="0">
    <oddFooter>&amp;L&amp;"Arial Narrow,Normal"&amp;8 6067.01-RN079_Formulaire_Retention.xls/Svn/Grf/version du 23.02.09, imprimée le &amp;D&amp;R&amp;"Arial Narrow,Normal"&amp;8BG Ingénieurs Conseils SA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Données du projet</vt:lpstr>
      <vt:lpstr>Calcul</vt:lpstr>
      <vt:lpstr>Régression</vt:lpstr>
      <vt:lpstr>Calcul!Zone_d_impression</vt:lpstr>
      <vt:lpstr>'Données du projet'!Zone_d_impression</vt:lpstr>
    </vt:vector>
  </TitlesOfParts>
  <Company>Bonnard &amp; Gardel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SAUVIN Céline</dc:creator>
  <cp:lastModifiedBy>Guillaume Blanchard</cp:lastModifiedBy>
  <cp:lastPrinted>2019-04-03T08:47:28Z</cp:lastPrinted>
  <dcterms:created xsi:type="dcterms:W3CDTF">2008-02-12T14:40:59Z</dcterms:created>
  <dcterms:modified xsi:type="dcterms:W3CDTF">2023-02-28T17:19:32Z</dcterms:modified>
</cp:coreProperties>
</file>